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https://agig365.sharepoint.com/sites/msteams_76d7d6_547944/Shared Documents/General/AGN SA Reset RIN 2026-27 to 2030-31/FINALS TO THE AER/"/>
    </mc:Choice>
  </mc:AlternateContent>
  <xr:revisionPtr revIDLastSave="4" documentId="8_{E6A7C6D0-9462-41A7-A4D0-C4EDC1CD7883}" xr6:coauthVersionLast="47" xr6:coauthVersionMax="47" xr10:uidLastSave="{090BA1A8-7F0C-4388-A8CE-EDCD98459401}"/>
  <bookViews>
    <workbookView xWindow="28680" yWindow="-135" windowWidth="29040" windowHeight="17640" xr2:uid="{00000000-000D-0000-FFFF-FFFF00000000}"/>
  </bookViews>
  <sheets>
    <sheet name="Business &amp; other details" sheetId="19" r:id="rId1"/>
    <sheet name="ECM" sheetId="18" r:id="rId2"/>
  </sheets>
  <definedNames>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FALSE</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ode" hidden="1">2</definedName>
    <definedName name="_AtRisk_SimSetting_MultipleCPUModeV8" hidden="1">2</definedName>
    <definedName name="_AtRisk_SimSetting_RandomNumberGenerator"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CRCP_y1">'Business &amp; other details'!$C$39</definedName>
    <definedName name="CRCP_y4">'Business &amp; other details'!$F$39</definedName>
    <definedName name="CRCP_y5">#REF!</definedName>
    <definedName name="CRY">'Business &amp; other details'!$C$46</definedName>
    <definedName name="dms_060301_checkvalue">'Business &amp; other details'!$C$97</definedName>
    <definedName name="dms_060301_LastRow">'Business &amp; other details'!$C$99</definedName>
    <definedName name="dms_060701_ARR_MaxRows">'Business &amp; other details'!$C$107</definedName>
    <definedName name="dms_060701_Reset_MaxRows">'Business &amp; other details'!$C$106</definedName>
    <definedName name="dms_060701_StartDateTxt">'Business &amp; other details'!$C$113</definedName>
    <definedName name="dms_0608_LastRow">'Business &amp; other details'!$C$119</definedName>
    <definedName name="dms_0608_OffsetRows">'Business &amp; other details'!$C$118</definedName>
    <definedName name="dms_663_List">#REF!</definedName>
    <definedName name="dms_ABN_List">#REF!</definedName>
    <definedName name="dms_Calendar_Years">#REF!</definedName>
    <definedName name="dms_CBD_flag">#REF!</definedName>
    <definedName name="dms_CFinalYear_List">#REF!</definedName>
    <definedName name="dms_CRCP_FinalYear_Result">'Business &amp; other details'!$C$84</definedName>
    <definedName name="dms_CRCP_FirstYear_Result">'Business &amp; other details'!$C$83</definedName>
    <definedName name="dms_CRCP_index">#REF!</definedName>
    <definedName name="dms_CRCP_years">#REF!</definedName>
    <definedName name="dms_CRCP_yZ">#REF!</definedName>
    <definedName name="dms_CRCPlength_List">#REF!</definedName>
    <definedName name="dms_CRCPlength_Num">#REF!</definedName>
    <definedName name="dms_CRCPlength_Num_List">#REF!</definedName>
    <definedName name="dms_DataQuality">'Business &amp; other details'!$C$54</definedName>
    <definedName name="dms_DataQuality_List">#REF!</definedName>
    <definedName name="dms_DeterminationRef_List">#REF!</definedName>
    <definedName name="dms_DollarReal">#REF!</definedName>
    <definedName name="dms_FeederType_5_flag">#REF!</definedName>
    <definedName name="dms_FifthFeeder_flag_NSP">'Business &amp; other details'!$C$133</definedName>
    <definedName name="dms_FinalYear_List">#REF!</definedName>
    <definedName name="dms_Financial_Years">#REF!</definedName>
    <definedName name="dms_FormControl_List">#REF!</definedName>
    <definedName name="dms_FRCP_y10">#REF!</definedName>
    <definedName name="dms_FRCP_y2">#REF!</definedName>
    <definedName name="dms_FRCP_y3">#REF!</definedName>
    <definedName name="dms_FRCP_y4">#REF!</definedName>
    <definedName name="dms_FRCP_y5">#REF!</definedName>
    <definedName name="dms_FRCP_y6">#REF!</definedName>
    <definedName name="dms_FRCP_y7">#REF!</definedName>
    <definedName name="dms_FRCP_y8">#REF!</definedName>
    <definedName name="dms_FRCP_y9">#REF!</definedName>
    <definedName name="dms_FRCPlength_List">#REF!</definedName>
    <definedName name="dms_FRCPlength_Num">#REF!</definedName>
    <definedName name="dms_FRCPlength_Num_List">#REF!</definedName>
    <definedName name="dms_JurisdictionList">#REF!</definedName>
    <definedName name="dms_LeapYear_Result">'Business &amp; other details'!$C$105</definedName>
    <definedName name="dms_LongRural_flag">#REF!</definedName>
    <definedName name="dms_Model">#REF!</definedName>
    <definedName name="dms_Model_List">#REF!</definedName>
    <definedName name="dms_MultiYear_FinalYear_Ref">'Business &amp; other details'!$C$79</definedName>
    <definedName name="dms_MultiYear_FinalYear_Result">'Business &amp; other details'!$C$80</definedName>
    <definedName name="dms_MultiYear_Flag">#REF!</definedName>
    <definedName name="dms_MultiYear_ResponseFlag">'Business &amp; other details'!$C$88</definedName>
    <definedName name="dms_PRCPlength_Num">#REF!</definedName>
    <definedName name="dms_Public_Lighting_List">#REF!</definedName>
    <definedName name="dms_RPT">'Business &amp; other details'!$C$61</definedName>
    <definedName name="dms_RPT_List">#REF!</definedName>
    <definedName name="dms_RPTMonth">'Business &amp; other details'!$C$68</definedName>
    <definedName name="dms_RPTMonth_List">#REF!</definedName>
    <definedName name="dms_RYE_Formula_Result">#REF!</definedName>
    <definedName name="dms_Sector_List">#REF!</definedName>
    <definedName name="dms_Segment_List">#REF!</definedName>
    <definedName name="dms_ShortRural_flag">#REF!</definedName>
    <definedName name="dms_SingleYear_FinalYear_Ref">'Business &amp; other details'!$C$76</definedName>
    <definedName name="dms_SingleYear_FinalYear_Result">'Business &amp; other details'!$C$77</definedName>
    <definedName name="dms_SingleYear_Model">#REF!</definedName>
    <definedName name="dms_SourceList">#REF!</definedName>
    <definedName name="dms_Specified_FinalYear">'Business &amp; other details'!$C$90</definedName>
    <definedName name="dms_TradingName">'Business &amp; other details'!$C$14</definedName>
    <definedName name="dms_TradingName_List">#REF!</definedName>
    <definedName name="dms_TradingNameFull_List">#REF!</definedName>
    <definedName name="dms_Urban_flag">#REF!</definedName>
    <definedName name="dms_Worksheet_List">#REF!</definedName>
    <definedName name="FRCP_y1">'Business &amp; other details'!$C$36</definedName>
    <definedName name="FRCP_y2">#REF!</definedName>
    <definedName name="FRCP_y3">#REF!</definedName>
    <definedName name="FRCP_y4">#REF!</definedName>
    <definedName name="FRCP_y5">#REF!</definedName>
    <definedName name="FRY">'Business &amp; other details'!$C$48</definedName>
    <definedName name="Pal_Workbook_GUID" hidden="1">"Q76E716EMQYMTDP8KAQDF63S"</definedName>
    <definedName name="PRCP_y2">'Business &amp; other details'!$D$42</definedName>
    <definedName name="PRCP_y3">'Business &amp; other details'!$E$42</definedName>
    <definedName name="PRCP_y4">'Business &amp; other details'!$F$42</definedName>
    <definedName name="PRCP_y5">'Business &amp; other details'!$G$42</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MinimizeOnStart" hidden="1">FALSE</definedName>
    <definedName name="RiskMonitorConvergence" hidden="1">FALSE</definedName>
    <definedName name="RiskMultipleCPUSupportEnabled" hidden="1">FALSE</definedName>
    <definedName name="RiskNumIterations" hidden="1">400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TRUE</definedName>
    <definedName name="RiskUseMultipleCPUs" hidden="1">FALSE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8" i="18" l="1"/>
  <c r="H86" i="18"/>
  <c r="D88" i="18"/>
  <c r="E88" i="18"/>
  <c r="F88" i="18"/>
  <c r="G88" i="18"/>
  <c r="H88" i="18"/>
  <c r="B47" i="18" l="1"/>
  <c r="B48" i="18"/>
  <c r="H83" i="18" l="1"/>
  <c r="H82" i="18"/>
  <c r="H81" i="18"/>
  <c r="H79" i="18"/>
  <c r="C78" i="18"/>
  <c r="C110" i="19"/>
  <c r="C105" i="19"/>
  <c r="C107" i="19" s="1"/>
  <c r="C104" i="19"/>
  <c r="C97" i="19"/>
  <c r="C89" i="19"/>
  <c r="C41" i="19"/>
  <c r="C39" i="19"/>
  <c r="C109" i="19" l="1"/>
  <c r="E41" i="19"/>
  <c r="D39" i="19"/>
  <c r="F41" i="19"/>
  <c r="C67" i="19"/>
  <c r="E39" i="19"/>
  <c r="G41" i="19"/>
  <c r="D41" i="19"/>
  <c r="F39" i="19"/>
  <c r="C114" i="19" s="1"/>
  <c r="D40" i="19"/>
  <c r="C106" i="19"/>
  <c r="C40" i="19"/>
  <c r="E40" i="19"/>
  <c r="G42" i="19"/>
  <c r="F42" i="19" s="1"/>
  <c r="E42" i="19" s="1"/>
  <c r="C123" i="19" s="1"/>
  <c r="G39" i="19"/>
  <c r="F40" i="19"/>
  <c r="C93" i="19"/>
  <c r="G40" i="19"/>
  <c r="D42" i="19" l="1"/>
  <c r="C42" i="19" s="1"/>
  <c r="M15" i="18" l="1"/>
  <c r="N15" i="18" s="1"/>
  <c r="K55" i="18" l="1"/>
  <c r="L16" i="18" l="1"/>
  <c r="C37" i="18"/>
  <c r="D37" i="18"/>
  <c r="E37" i="18"/>
  <c r="E55" i="18"/>
  <c r="D55" i="18"/>
  <c r="C55" i="18"/>
  <c r="B46" i="18"/>
  <c r="B45" i="18"/>
  <c r="J16" i="18"/>
  <c r="I16" i="18"/>
  <c r="H16" i="18"/>
  <c r="G16" i="18"/>
  <c r="F16" i="18"/>
  <c r="E16" i="18"/>
  <c r="K16" i="18"/>
  <c r="M17" i="18"/>
  <c r="S46" i="18" l="1"/>
  <c r="S45" i="18"/>
  <c r="S43" i="18"/>
  <c r="S53" i="18"/>
  <c r="J37" i="18"/>
  <c r="K37" i="18"/>
  <c r="I55" i="18"/>
  <c r="G55" i="18"/>
  <c r="L37" i="18"/>
  <c r="F37" i="18"/>
  <c r="F55" i="18"/>
  <c r="L17" i="18"/>
  <c r="H55" i="18"/>
  <c r="J55" i="18"/>
  <c r="G37" i="18"/>
  <c r="S48" i="18"/>
  <c r="I37" i="18"/>
  <c r="S47" i="18"/>
  <c r="H37" i="18"/>
  <c r="R45" i="18" l="1"/>
  <c r="R43" i="18"/>
  <c r="S55" i="18"/>
  <c r="R46" i="18"/>
  <c r="R47" i="18"/>
  <c r="K17" i="18"/>
  <c r="R53" i="18"/>
  <c r="R48" i="18"/>
  <c r="R55" i="18" l="1"/>
  <c r="Q43" i="18"/>
  <c r="Q53" i="18"/>
  <c r="J17" i="18"/>
  <c r="P48" i="18" s="1"/>
  <c r="Q47" i="18"/>
  <c r="Q46" i="18"/>
  <c r="Q45" i="18"/>
  <c r="Q48" i="18"/>
  <c r="P43" i="18" l="1"/>
  <c r="Q55" i="18"/>
  <c r="I17" i="18"/>
  <c r="O53" i="18" s="1"/>
  <c r="P47" i="18"/>
  <c r="P53" i="18"/>
  <c r="P45" i="18"/>
  <c r="P46" i="18"/>
  <c r="Q33" i="18" l="1"/>
  <c r="T28" i="18"/>
  <c r="R33" i="18"/>
  <c r="S28" i="18"/>
  <c r="O43" i="18"/>
  <c r="O46" i="18"/>
  <c r="P31" i="18"/>
  <c r="R31" i="18"/>
  <c r="R36" i="18"/>
  <c r="T32" i="18"/>
  <c r="Q36" i="18"/>
  <c r="R30" i="18"/>
  <c r="Q35" i="18"/>
  <c r="T35" i="18"/>
  <c r="O45" i="18"/>
  <c r="O47" i="18"/>
  <c r="T31" i="18"/>
  <c r="S33" i="18"/>
  <c r="R32" i="18"/>
  <c r="T36" i="18"/>
  <c r="Q32" i="18"/>
  <c r="Q28" i="18"/>
  <c r="P33" i="18"/>
  <c r="Q30" i="18"/>
  <c r="R28" i="18"/>
  <c r="H17" i="18"/>
  <c r="P32" i="18"/>
  <c r="P36" i="18"/>
  <c r="P35" i="18"/>
  <c r="O48" i="18"/>
  <c r="T33" i="18"/>
  <c r="S36" i="18"/>
  <c r="P28" i="18"/>
  <c r="S30" i="18"/>
  <c r="R35" i="18"/>
  <c r="S35" i="18"/>
  <c r="Q31" i="18"/>
  <c r="T30" i="18"/>
  <c r="S31" i="18"/>
  <c r="S32" i="18"/>
  <c r="P30" i="18"/>
  <c r="P55" i="18"/>
  <c r="Q37" i="18" l="1"/>
  <c r="O55" i="18"/>
  <c r="S37" i="18"/>
  <c r="N46" i="18"/>
  <c r="N47" i="18"/>
  <c r="N48" i="18"/>
  <c r="G17" i="18"/>
  <c r="F17" i="18" s="1"/>
  <c r="E17" i="18" s="1"/>
  <c r="D17" i="18" s="1"/>
  <c r="N45" i="18"/>
  <c r="N43" i="18"/>
  <c r="N53" i="18"/>
  <c r="P37" i="18"/>
  <c r="R37" i="18"/>
  <c r="T37" i="18"/>
  <c r="S60" i="18" l="1"/>
  <c r="N55" i="18"/>
  <c r="O30" i="18"/>
  <c r="O36" i="18"/>
  <c r="O35" i="18"/>
  <c r="N32" i="18"/>
  <c r="N35" i="18"/>
  <c r="N28" i="18"/>
  <c r="O28" i="18"/>
  <c r="O33" i="18"/>
  <c r="N31" i="18"/>
  <c r="N30" i="18"/>
  <c r="N33" i="18"/>
  <c r="O32" i="18"/>
  <c r="N36" i="18"/>
  <c r="O31" i="18"/>
  <c r="T55" i="18"/>
  <c r="T60" i="18" s="1"/>
  <c r="R60" i="18"/>
  <c r="Q60" i="18"/>
  <c r="X70" i="18" l="1"/>
  <c r="V70" i="18"/>
  <c r="U70" i="18"/>
  <c r="W70" i="18"/>
  <c r="Y70" i="18"/>
  <c r="Y71" i="18" s="1"/>
  <c r="Y73" i="18" s="1"/>
  <c r="U68" i="18"/>
  <c r="T68" i="18"/>
  <c r="V68" i="18"/>
  <c r="W68" i="18"/>
  <c r="S68" i="18"/>
  <c r="T69" i="18"/>
  <c r="X69" i="18"/>
  <c r="U69" i="18"/>
  <c r="W69" i="18"/>
  <c r="V69" i="18"/>
  <c r="T67" i="18"/>
  <c r="R67" i="18"/>
  <c r="V67" i="18"/>
  <c r="U67" i="18"/>
  <c r="S67" i="18"/>
  <c r="O37" i="18"/>
  <c r="N37" i="18"/>
  <c r="P60" i="18" l="1"/>
  <c r="Q66" i="18" s="1"/>
  <c r="X71" i="18"/>
  <c r="X73" i="18" s="1"/>
  <c r="V71" i="18"/>
  <c r="V73" i="18" s="1"/>
  <c r="W71" i="18"/>
  <c r="W73" i="18" s="1"/>
  <c r="T66" i="18" l="1"/>
  <c r="R66" i="18"/>
  <c r="S66" i="18"/>
  <c r="U66" i="18"/>
  <c r="U71" i="18" s="1"/>
  <c r="Z71" i="18" s="1"/>
  <c r="U73" i="18" l="1"/>
  <c r="Z73" i="18" s="1"/>
</calcChain>
</file>

<file path=xl/sharedStrings.xml><?xml version="1.0" encoding="utf-8"?>
<sst xmlns="http://schemas.openxmlformats.org/spreadsheetml/2006/main" count="450" uniqueCount="345">
  <si>
    <t>REGULATORY REPORTING STATEMENT</t>
  </si>
  <si>
    <t>AGN SA</t>
  </si>
  <si>
    <t>BUSINESS &amp; OTHER DETAILS</t>
  </si>
  <si>
    <t>Instructions</t>
  </si>
  <si>
    <r>
      <t xml:space="preserve">Complete the following business details regulatory template </t>
    </r>
    <r>
      <rPr>
        <b/>
        <sz val="10"/>
        <color indexed="10"/>
        <rFont val="Arial"/>
        <family val="2"/>
      </rPr>
      <t>before</t>
    </r>
    <r>
      <rPr>
        <sz val="1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</si>
  <si>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SHEETS</t>
  </si>
  <si>
    <t>ENTITY DETAILS</t>
  </si>
  <si>
    <t>Short name</t>
  </si>
  <si>
    <t>AGN (SA)</t>
  </si>
  <si>
    <t>Select business name from drop down list first</t>
  </si>
  <si>
    <t>Full name</t>
  </si>
  <si>
    <t>Australian Gas Networks Limited (reporting data for SA)</t>
  </si>
  <si>
    <t>ACN / ABN</t>
  </si>
  <si>
    <t>Business address</t>
  </si>
  <si>
    <t>Address 1</t>
  </si>
  <si>
    <t>Level 6</t>
  </si>
  <si>
    <t>Address 2</t>
  </si>
  <si>
    <t>400 King William Street</t>
  </si>
  <si>
    <t>Suburb</t>
  </si>
  <si>
    <t>Adelaide</t>
  </si>
  <si>
    <t>State</t>
  </si>
  <si>
    <t>SA</t>
  </si>
  <si>
    <t>p/code</t>
  </si>
  <si>
    <t>Postal address</t>
  </si>
  <si>
    <t>PO Box 6468</t>
  </si>
  <si>
    <t>Halifax Street</t>
  </si>
  <si>
    <t>Contact name/s</t>
  </si>
  <si>
    <t>Contact phone/s</t>
  </si>
  <si>
    <t>Contact email address/s</t>
  </si>
  <si>
    <t>REGULATORY CONTROL PERIODS</t>
  </si>
  <si>
    <t>Forthcoming regulatory control period</t>
  </si>
  <si>
    <t>2026-27</t>
  </si>
  <si>
    <t>2027-28</t>
  </si>
  <si>
    <t>2028-29</t>
  </si>
  <si>
    <t>2029-30</t>
  </si>
  <si>
    <t>2030-31</t>
  </si>
  <si>
    <t>2031-32</t>
  </si>
  <si>
    <t>2032-33</t>
  </si>
  <si>
    <t>2033-34</t>
  </si>
  <si>
    <t>2034-35</t>
  </si>
  <si>
    <t>2035-36</t>
  </si>
  <si>
    <t>Current regulatory control period</t>
  </si>
  <si>
    <t>Previous regulatory control period</t>
  </si>
  <si>
    <t>Commencing regulatory year</t>
  </si>
  <si>
    <t>2018-19</t>
  </si>
  <si>
    <t>CRY</t>
  </si>
  <si>
    <t>Last completed regulatory year</t>
  </si>
  <si>
    <t>2024-25</t>
  </si>
  <si>
    <t>dms_FinalYear</t>
  </si>
  <si>
    <t>Source</t>
  </si>
  <si>
    <t>Regulatory proposal</t>
  </si>
  <si>
    <t>Please select the correct submission type from the dropdown list.</t>
  </si>
  <si>
    <t>Data quality (actual, estimate, public, consolidated)</t>
  </si>
  <si>
    <t>Public</t>
  </si>
  <si>
    <r>
      <t xml:space="preserve">Use </t>
    </r>
    <r>
      <rPr>
        <b/>
        <u/>
        <sz val="11"/>
        <color theme="1"/>
        <rFont val="Arial"/>
        <family val="2"/>
      </rPr>
      <t>Consolidated</t>
    </r>
    <r>
      <rPr>
        <b/>
        <sz val="11"/>
        <color theme="1"/>
        <rFont val="Arial"/>
        <family val="2"/>
      </rPr>
      <t xml:space="preserve"> for </t>
    </r>
    <r>
      <rPr>
        <b/>
        <i/>
        <sz val="11"/>
        <color theme="1"/>
        <rFont val="Arial"/>
        <family val="2"/>
      </rPr>
      <t>Consolidated Confidential</t>
    </r>
    <r>
      <rPr>
        <b/>
        <sz val="11"/>
        <color theme="1"/>
        <rFont val="Arial"/>
        <family val="2"/>
      </rPr>
      <t xml:space="preserve"> version
Use </t>
    </r>
    <r>
      <rPr>
        <b/>
        <u/>
        <sz val="11"/>
        <color theme="1"/>
        <rFont val="Arial"/>
        <family val="2"/>
      </rPr>
      <t>Public</t>
    </r>
    <r>
      <rPr>
        <b/>
        <sz val="11"/>
        <color theme="1"/>
        <rFont val="Arial"/>
        <family val="2"/>
      </rPr>
      <t xml:space="preserve"> for </t>
    </r>
    <r>
      <rPr>
        <b/>
        <i/>
        <sz val="11"/>
        <color theme="1"/>
        <rFont val="Arial"/>
        <family val="2"/>
      </rPr>
      <t>Consolidated Public</t>
    </r>
    <r>
      <rPr>
        <b/>
        <sz val="11"/>
        <color theme="1"/>
        <rFont val="Arial"/>
        <family val="2"/>
      </rPr>
      <t xml:space="preserve"> version</t>
    </r>
  </si>
  <si>
    <t>Amended RIN submission - amendment reason</t>
  </si>
  <si>
    <t>Submission Date</t>
  </si>
  <si>
    <t>dms_SubmissionDate</t>
  </si>
  <si>
    <t>Please enter date this file submitted to AER (dd/mm/yyyy)</t>
  </si>
  <si>
    <t>ECM - First application of scheme in forthcoming period?</t>
  </si>
  <si>
    <t>No</t>
  </si>
  <si>
    <t>Sector</t>
  </si>
  <si>
    <t>Gas</t>
  </si>
  <si>
    <t>dms_Sector</t>
  </si>
  <si>
    <t>=INDEX(dms_Sector_List,MATCH(dms_TradingName,dms_TradingName_List))</t>
  </si>
  <si>
    <t>Segment</t>
  </si>
  <si>
    <t>Distribution</t>
  </si>
  <si>
    <t>dms_Segment</t>
  </si>
  <si>
    <t>=INDEX(dms_Segment_List,MATCH(dms_TradingName,dms_TradingName_List))</t>
  </si>
  <si>
    <t>Regulatory Year Ending</t>
  </si>
  <si>
    <t>2031</t>
  </si>
  <si>
    <t>dms_RYE</t>
  </si>
  <si>
    <t>=IF(dms_MultiYear_Flag=1,LEFT(dms_Specified_FinalYear,2)&amp;RIGHT(dms_Specified_FinalYear,2),INDEX(dms_RYE_Formula_Result,MATCH(dms_Model,dms_Model_List)))</t>
  </si>
  <si>
    <t>Reporting Period Type</t>
  </si>
  <si>
    <t>Financial</t>
  </si>
  <si>
    <t>dms_RPT</t>
  </si>
  <si>
    <t>=INDEX(dms_RPT_List,MATCH(dms_TradingName,dms_TradingName_List))</t>
  </si>
  <si>
    <t>Model or RIN Type</t>
  </si>
  <si>
    <t>Reset</t>
  </si>
  <si>
    <t>dms_Model</t>
  </si>
  <si>
    <t>Drop down selection</t>
  </si>
  <si>
    <t>EB/CA Unit of Measure for Monetary Values</t>
  </si>
  <si>
    <t>$0s</t>
  </si>
  <si>
    <t>dms_dollar_nom_UOM</t>
  </si>
  <si>
    <t>If the cover sheet is attached to an ABC RIN apply the NAMED RANGE to the cell</t>
  </si>
  <si>
    <t>Security Classification</t>
  </si>
  <si>
    <t>dms_Classification</t>
  </si>
  <si>
    <t>Always Public</t>
  </si>
  <si>
    <t>Jurisdiction</t>
  </si>
  <si>
    <t>dms_Jurisdiction</t>
  </si>
  <si>
    <t>=INDEX(dms_JurisdictionList,MATCH(dms_TradingName,dms_TradingName_List))</t>
  </si>
  <si>
    <t>FORECAST and MultiYear RINS</t>
  </si>
  <si>
    <t>CRY-1  (last full calendar year before CRY)</t>
  </si>
  <si>
    <t>dms_Cal_Year_B4_CRY</t>
  </si>
  <si>
    <t>'=IF(dms_RPT="financial",VALUE(LEFT(dms_SingleYear_FinalYear_Result,4)),VALUE(LEFT(dms_SingleYear_FinalYear_Result,4)-1))</t>
  </si>
  <si>
    <t>Dollar $ real month</t>
  </si>
  <si>
    <t>June</t>
  </si>
  <si>
    <t>dms_RPTMonth</t>
  </si>
  <si>
    <t>=INDEX(dms_RPTMonth_List,MATCH(dms_TradingName,dms_TradingName_List))</t>
  </si>
  <si>
    <t>Dollar $ real  (the last month before the FRCP_y1)</t>
  </si>
  <si>
    <t>June 2026</t>
  </si>
  <si>
    <t>dms_DollarReal</t>
  </si>
  <si>
    <t>=IF(SUM(dms_SingleYear_Model)&gt;0,CONCATENATE(dms_RPTMonth)&amp;" "&amp;VALUE((LEFT(CRY,2))&amp;RIGHT(CRY,2)),CONCATENATE(dms_RPTMonth)&amp;" "&amp;VALUE((LEFT(dms_CRCP_FinalYear_Result,2)&amp;RIGHT(dms_CRCP_FinalYear_Result,2))))</t>
  </si>
  <si>
    <t>Dollar $ real previous year (PRCP_y5)</t>
  </si>
  <si>
    <t>June 2021</t>
  </si>
  <si>
    <t>dms_DollarReal_Prev</t>
  </si>
  <si>
    <t>=IF(SUM(dms_SingleYear_Model)&gt;0,CONCATENATE(dms_RPTMonth)&amp;" "&amp;VALUE(((LEFT(CRY,2))&amp;RIGHT(CRY,2))-1),CONCATENATE(dms_RPTMonth)&amp;" "&amp;VALUE(((LEFT(dms_CRCP_FirstYear_Result,2)&amp;RIGHT(dms_CRCP_FirstYear_Result,2))))-1)</t>
  </si>
  <si>
    <t>This block works out the various RYE's for ALL RIN types and MODELS</t>
  </si>
  <si>
    <t>Single Year Model T/F</t>
  </si>
  <si>
    <t>dms_EB</t>
  </si>
  <si>
    <t>dms_CA</t>
  </si>
  <si>
    <t>=dms_SingleYear_Model</t>
  </si>
  <si>
    <t>dms_ARR</t>
  </si>
  <si>
    <t>Is this a single Year RIN?</t>
  </si>
  <si>
    <t>no</t>
  </si>
  <si>
    <t>=IF(SUM(dms_SingleYear_Model)=1,"yes","no")</t>
  </si>
  <si>
    <t>Single Year Final Year Reference</t>
  </si>
  <si>
    <t>dms_SingleYear_FinalYear_Ref</t>
  </si>
  <si>
    <t>This is the reference for EB, CA &amp; ARR RINs</t>
  </si>
  <si>
    <t>Single Year Final Year Result</t>
  </si>
  <si>
    <t>not a single year RIN</t>
  </si>
  <si>
    <t>dms_SingleYear_FinalYear_Result</t>
  </si>
  <si>
    <t>=IFERROR(IF(SUM(dms_SingleYear_Model)&lt;&gt;0,(INDIRECT(dms_SingleYear_FinalYear_Ref)),"not a single year RIN"),"CRY not present")</t>
  </si>
  <si>
    <t>FRCP length in years</t>
  </si>
  <si>
    <t>dms_FRCPlength_Num</t>
  </si>
  <si>
    <t>=INDEX(dms_FRCPlength_List,MATCH(dms_TradingName,dms_TradingName_List))</t>
  </si>
  <si>
    <t>Multi Year Final Year Reference</t>
  </si>
  <si>
    <t>dms_FRCP_y5</t>
  </si>
  <si>
    <t>dms_MultiYear_FinalYear_Ref</t>
  </si>
  <si>
    <t>=INDEX(dms_FinalYear_List,MATCH(dms_FRCPlength_Num,dms_FRCPlength_Num_List))</t>
  </si>
  <si>
    <t>Multi Year Final Year Result</t>
  </si>
  <si>
    <t>dms_MultiYear_FinalYear_Result</t>
  </si>
  <si>
    <t>=IF(dms_MultiYear_Flag=0,INDIRECT(dms_MultiYear_FinalYear_Ref),dms_Specified_FinalYear)</t>
  </si>
  <si>
    <t>Formula errors OK</t>
  </si>
  <si>
    <t>CRCP length in years</t>
  </si>
  <si>
    <t>dms_CRCPlength_Num</t>
  </si>
  <si>
    <t>=INDEX(dms_CRCPlength_List,MATCH(dms_TradingName,dms_TradingName_List))</t>
  </si>
  <si>
    <t>CRCP Final Year Reference</t>
  </si>
  <si>
    <t>CRCP_y5</t>
  </si>
  <si>
    <t>dms_CRCP_FinalYear_Ref</t>
  </si>
  <si>
    <t>=INDEX(dms_CFinalYear_List,MATCH(dms_CRCPlength_Num,dms_CRCPlength_Num_List))</t>
  </si>
  <si>
    <t>CRCP First Year Result</t>
  </si>
  <si>
    <t>2021-22</t>
  </si>
  <si>
    <t>dms_CRCP_FirstYear_Result</t>
  </si>
  <si>
    <t>=INDEX(dms_CRCP_years,MATCH(dms_CRCPlength_Num,dms_CRCP_index))</t>
  </si>
  <si>
    <t>CRCP Final Year Result</t>
  </si>
  <si>
    <t>2025-26</t>
  </si>
  <si>
    <t>dms_CRCP_FinalYear_Result</t>
  </si>
  <si>
    <t>=IF(dms_MultiYear_Flag=0,(IF(SUM(dms_SingleYear_Model)&gt;0,CRY,dms_CRCP_yZ)),dms_Specified_FinalYear)</t>
  </si>
  <si>
    <t>PTRM/ RFMs</t>
  </si>
  <si>
    <t>Form of control</t>
  </si>
  <si>
    <t>Weighted average price cap</t>
  </si>
  <si>
    <t>dms_FormControl</t>
  </si>
  <si>
    <t>=INDEX(dms_FormControl_List,MATCH(dms_TradingName,dms_TradingName_List))</t>
  </si>
  <si>
    <t>ABC RINS THAT SPAN MULTIPLE YEARS</t>
  </si>
  <si>
    <t>Is this a multi year ABC RIN?</t>
  </si>
  <si>
    <t>Multiyear EB, CA or ARR?</t>
  </si>
  <si>
    <t>dms_MultiYear_Flag</t>
  </si>
  <si>
    <t>This is set from the answer provided above</t>
  </si>
  <si>
    <t>not a Multiple year submission</t>
  </si>
  <si>
    <t>dms_Specified_FinalYear</t>
  </si>
  <si>
    <t>The result here is returned to dms_CRCP_FinalYear_Result if response to Q in C73 is "yes" and dms_MultiYear_Flag is set to 1</t>
  </si>
  <si>
    <t xml:space="preserve"> Start year for 5.2 in Multi year RINS</t>
  </si>
  <si>
    <t>dms_0502_Inst_Year</t>
  </si>
  <si>
    <t>=IF(dms_MultiYear_Flag=1,FRY,CRY)</t>
  </si>
  <si>
    <t>For single year RINS this is CRY - multi year RINS need to start a the end of the span of years (ie. FRY)</t>
  </si>
  <si>
    <t>EB RINS</t>
  </si>
  <si>
    <t>Calendar Year for table 3.6 data</t>
  </si>
  <si>
    <t>dms_0306_Year</t>
  </si>
  <si>
    <t>=IF(dms_RPT="financial",VALUE(LEFT(dms_SingleYear_FinalYear_Result,4)),VALUE(LEFT(dms_SingleYear_FinalYear_Result,4)-1))</t>
  </si>
  <si>
    <t>CA RINS</t>
  </si>
  <si>
    <t>Find how many rows in tables 6.3 sustained interruptions?</t>
  </si>
  <si>
    <t>dms_060301_MaxRows only returns a valid value when cover sheet is attached to a CA file</t>
  </si>
  <si>
    <t>not a CA</t>
  </si>
  <si>
    <t>=IF(dms_Model&lt;&gt;"CA","not a CA","Is a CA")</t>
  </si>
  <si>
    <t>dms_060301_Avg_Duration_Sustained_Int_Values present?</t>
  </si>
  <si>
    <t>dms_060301_checkvalue</t>
  </si>
  <si>
    <t>=IFERROR(IF(INDEX(dms_060301_Avg_Duration_Sustained_Int_Values,1,1)&lt;&gt;"","yes","no"),"no")</t>
  </si>
  <si>
    <t>no errors</t>
  </si>
  <si>
    <t>=IF(AND(dms_Model="CA",(dms_060301_checkvalue="no")),"error - NR not present","no errors")</t>
  </si>
  <si>
    <t>Table 6.3.1 - last row reference</t>
  </si>
  <si>
    <t>dms_060301_LastRow</t>
  </si>
  <si>
    <t>=IFERROR(IF(dms_Model="CA",LOOKUP(2,1/(dms_060301_Avg_Duration_Sustained_Int_Values&lt;&gt;""),(ROW(dms_060301_Avg_Duration_Sustained_Int_Values))),"not a CA"),"6.3 not present")</t>
  </si>
  <si>
    <t>Table 6.3.1 - max number rows</t>
  </si>
  <si>
    <t>dms_060301_MaxRows</t>
  </si>
  <si>
    <t>=IFERROR(IF(dms_Model="CA",(dms_060301_LastRow-15),"not a CA"),"error")</t>
  </si>
  <si>
    <t>Table 6.6.3 - Public lighting repair - no. business days</t>
  </si>
  <si>
    <t>dms_663</t>
  </si>
  <si>
    <t>=INDEX(dms_663_List,MATCH(dms_TradingName,dms_TradingName_List))</t>
  </si>
  <si>
    <t>ARR or RESET RINS</t>
  </si>
  <si>
    <t>How many rows in tables 6.1 or 6.7?  (leap year?)</t>
  </si>
  <si>
    <r>
      <t xml:space="preserve">insert </t>
    </r>
    <r>
      <rPr>
        <i/>
        <u/>
        <sz val="10"/>
        <color theme="0" tint="-0.499984740745262"/>
        <rFont val="Arial"/>
        <family val="2"/>
      </rPr>
      <t>dms_LeapYear</t>
    </r>
    <r>
      <rPr>
        <i/>
        <sz val="10"/>
        <color theme="0" tint="-0.499984740745262"/>
        <rFont val="Arial"/>
        <family val="2"/>
      </rPr>
      <t xml:space="preserve"> NR if required</t>
    </r>
  </si>
  <si>
    <t>'dms_LeapYear is used to determine dms_060701_Max_Rows BUT it is only found on worksheet 6.1 or 6.7 and the date value in the cell is used to determine whether it is a leap year</t>
  </si>
  <si>
    <t>Is dms_LeapYear named range present?</t>
  </si>
  <si>
    <t>Table 6.7.1 - includes a leap year?</t>
  </si>
  <si>
    <t>dms_LeapYear_Result</t>
  </si>
  <si>
    <t>=IFERROR(IF(MONTH(DATE(YEAR(dms_LeapYear),2,29))=2,"is a leap year","not a leap year"),"dms_LeapYear not present")</t>
  </si>
  <si>
    <t>MaxRows if Reset and leap year</t>
  </si>
  <si>
    <t>dms_060701_Reset_MaxRows</t>
  </si>
  <si>
    <t>=IF(dms_LeapYear_Result="is a leap year",1827,1826)</t>
  </si>
  <si>
    <t>number of days present in Reset RIN table</t>
  </si>
  <si>
    <t>MaxRows if ARR and leap year</t>
  </si>
  <si>
    <t>dms_060701_ARR_MaxRows</t>
  </si>
  <si>
    <t>=IF(dms_LeapYear_Result="is a leap year",366,365)</t>
  </si>
  <si>
    <t>number of days present in ARR RIN table</t>
  </si>
  <si>
    <t>Table 6.7.1 - Max Rows (leap year/ non leap year)</t>
  </si>
  <si>
    <t>dms_060701_MaxRows</t>
  </si>
  <si>
    <t>=IF(dms_Model="ARR",dms_060701_ARR_MaxRows,IF(dms_Model="Reset",dms_060701_Reset_MaxRows,"not a relevant RIN type"))</t>
  </si>
  <si>
    <t>How many columns in 6.7?   (4 or 5 feeder categories)</t>
  </si>
  <si>
    <t>Table 6.7.1 - Last column (# of feeder categories &gt; 4)</t>
  </si>
  <si>
    <t>dms_060701_MaxCols</t>
  </si>
  <si>
    <t>=IF(dms_FifthFeeder_flag_NSP="NO",8,10)</t>
  </si>
  <si>
    <t>Table 6.7.1 - Number of offset rows</t>
  </si>
  <si>
    <t>dms_060701_OffsetRows</t>
  </si>
  <si>
    <t>=IF(dms_Model="ARR",15,9)</t>
  </si>
  <si>
    <t>Start date for telephone answering in 6.1 or 6.7?</t>
  </si>
  <si>
    <r>
      <t>Using</t>
    </r>
    <r>
      <rPr>
        <i/>
        <sz val="10"/>
        <color theme="4" tint="-0.499984740745262"/>
        <rFont val="Arial"/>
        <family val="2"/>
      </rPr>
      <t xml:space="preserve"> 060101</t>
    </r>
    <r>
      <rPr>
        <sz val="10"/>
        <color theme="4" tint="-0.499984740745262"/>
        <rFont val="Arial"/>
        <family val="2"/>
      </rPr>
      <t xml:space="preserve"> as naming standard not 060701 for start dates</t>
    </r>
  </si>
  <si>
    <t>Table 6.1.1 and 6.7.1 - Start Date as Text</t>
  </si>
  <si>
    <t>1-Jul-2024</t>
  </si>
  <si>
    <t>dms_060101_StartDateTxt</t>
  </si>
  <si>
    <t>=IF(SUM(dms_SingleYear_Model)&gt;1,(CONCATENATE(IF(LEN(CRY)=4,"1-Jan-","1-Jul-"),LEFT(CRY,4))),(CONCATENATE(IF(LEN(CRCP_y4)=4,"1-Jan-","1-Jul-"),LEFT(CRCP_y4,4))))</t>
  </si>
  <si>
    <t>Table 6.1.1 and 6.7.1 - Start Date as Date Value</t>
  </si>
  <si>
    <t>dms_060101_StartDateVal</t>
  </si>
  <si>
    <t>=DATEVALUE(dms_060701_StartDateTxt)</t>
  </si>
  <si>
    <t>ARRs</t>
  </si>
  <si>
    <t>How many rows in table 6.8?</t>
  </si>
  <si>
    <t>insert dms_060801_StartCell NR if required</t>
  </si>
  <si>
    <r>
      <t xml:space="preserve">dms_060801_StartCell </t>
    </r>
    <r>
      <rPr>
        <i/>
        <sz val="10"/>
        <color theme="0" tint="-0.499984740745262"/>
        <rFont val="Arial"/>
        <family val="2"/>
      </rPr>
      <t>is only found on worksheet 6.8 and is used to determine the starting date for the date range</t>
    </r>
  </si>
  <si>
    <t>Is dms_060801_StartCell named range present?</t>
  </si>
  <si>
    <t>yes</t>
  </si>
  <si>
    <t>=IFERROR(IF((ROW(dms_060801_StartCell)-1)=1,"yes","yes"),"no")</t>
  </si>
  <si>
    <t>Table 6.8 - Number of offset rows</t>
  </si>
  <si>
    <t>dms_0608_OffsetRows</t>
  </si>
  <si>
    <t>=IFERROR(IF(dms_Model="ARR",(ROW(dms_060801_StartCell)-1),"not an ARR"),"6.8 error")</t>
  </si>
  <si>
    <t>Table 6.8 - Last row</t>
  </si>
  <si>
    <t>6.8 not present</t>
  </si>
  <si>
    <t>dms_0608_LastRow</t>
  </si>
  <si>
    <t>=IFERROR(IF(dms_060801_StartCell&lt;&gt;"",IF(dms_Model="ARR",(LOOKUP(2,1/(dms_060801_01_Values&lt;&gt;""),(ROW(dms_060801_01_Values)))),"not an ARR"),0),"6.8 not present")</t>
  </si>
  <si>
    <t>Table 6.8 - MaxRows</t>
  </si>
  <si>
    <t>not an ARR</t>
  </si>
  <si>
    <t>dms_060801_MaxRows</t>
  </si>
  <si>
    <t>=IFERROR(IF(dms_Model="ARR",(MAX(0,dms_0608_LastRow-dms_0608_OffsetRows)),"not an ARR"),"6.8 not present")</t>
  </si>
  <si>
    <t>TNSP RESET RINS</t>
  </si>
  <si>
    <t>Table 7.9.4 only appears in TNSPs Reset RIN</t>
  </si>
  <si>
    <t>Table 7.9.4 - first year</t>
  </si>
  <si>
    <t>dms_070904_Start_Year</t>
  </si>
  <si>
    <t>=LEFT(PRCP_y3,4)</t>
  </si>
  <si>
    <t>SUBSET FILES</t>
  </si>
  <si>
    <t>Is this Submission File a Subset File</t>
  </si>
  <si>
    <t>NO</t>
  </si>
  <si>
    <t>dms_Partial</t>
  </si>
  <si>
    <t>MISC</t>
  </si>
  <si>
    <t>Distribution Determination Reference</t>
  </si>
  <si>
    <t>distribution determination</t>
  </si>
  <si>
    <t>dms_DeterminationRef</t>
  </si>
  <si>
    <t>Public lighting NSP?</t>
  </si>
  <si>
    <t>dms_Public_Lighting</t>
  </si>
  <si>
    <t>=INDEX(dms_Public_Lighting_List,MATCH(dms_TradingName,dms_TradingName_List))</t>
  </si>
  <si>
    <t>CBD Feeder for this business</t>
  </si>
  <si>
    <t>dms_CBD_flag_NSP</t>
  </si>
  <si>
    <t>Urban Feeder for this business</t>
  </si>
  <si>
    <t>dms_Urban_flag_NSP</t>
  </si>
  <si>
    <t>Short rural Feeder for this business</t>
  </si>
  <si>
    <t>dms_ShortRural_flag_NSP</t>
  </si>
  <si>
    <t>Long rural Feeder for this business</t>
  </si>
  <si>
    <t>dms_LongRural_flag_NSP</t>
  </si>
  <si>
    <t>Fifth Feeder Category (eg. TasNetworks (D))</t>
  </si>
  <si>
    <t>dms_FifthFeeder_flag_NSP</t>
  </si>
  <si>
    <t>=INDEX(dms_FeederType_5_flag,MATCH(dms_TradingName,dms_TradingName_List))</t>
  </si>
  <si>
    <t>DISCARD FILES</t>
  </si>
  <si>
    <t>discard this record?</t>
  </si>
  <si>
    <t>dms_DISCARD</t>
  </si>
  <si>
    <t>If record is to be discarded from DB set this flag to YES</t>
  </si>
  <si>
    <t>USES NAMED RANGES FLAG</t>
  </si>
  <si>
    <t>dms_Defined_Names_Used</t>
  </si>
  <si>
    <t>REGULATORY YEARS FOR MULTI RYE SUBMISSIONS</t>
  </si>
  <si>
    <t>Multiple RYE flag</t>
  </si>
  <si>
    <t>dms_Multi_RYE_flag</t>
  </si>
  <si>
    <t>Manually specify RYE</t>
  </si>
  <si>
    <t>Named ranges to apply</t>
  </si>
  <si>
    <t>dms_RYE_01</t>
  </si>
  <si>
    <t>dms_RYE_02</t>
  </si>
  <si>
    <t>dms_RYE_03</t>
  </si>
  <si>
    <t>dms_RYE_04</t>
  </si>
  <si>
    <t>dms_RYE_05</t>
  </si>
  <si>
    <t>dms_RYE_06</t>
  </si>
  <si>
    <t>dms_RYE_07</t>
  </si>
  <si>
    <t>dms_RYE_08</t>
  </si>
  <si>
    <t>dms_RYE_09</t>
  </si>
  <si>
    <t>2026-27 to 2030-31</t>
  </si>
  <si>
    <t>EFFICIENCY CARRYOVER MECHANISM</t>
  </si>
  <si>
    <t>AGN (SA) is required to populate all input cells (yellow) in this worksheet.</t>
  </si>
  <si>
    <r>
      <t xml:space="preserve">
Efficiency gains are calculated using the formulae below.  Adjusted target and actual amounts are used to calculate the carry over amounts. 
We will calculate the efficiency gain in first year (n) as follows:
E</t>
    </r>
    <r>
      <rPr>
        <vertAlign val="subscript"/>
        <sz val="14"/>
        <color theme="1"/>
        <rFont val="Arial"/>
        <family val="2"/>
      </rPr>
      <t>n</t>
    </r>
    <r>
      <rPr>
        <sz val="12"/>
        <color theme="1"/>
        <rFont val="Arial"/>
        <family val="2"/>
      </rPr>
      <t xml:space="preserve"> = (F</t>
    </r>
    <r>
      <rPr>
        <vertAlign val="subscript"/>
        <sz val="14"/>
        <color theme="1"/>
        <rFont val="Arial"/>
        <family val="2"/>
      </rPr>
      <t>n</t>
    </r>
    <r>
      <rPr>
        <sz val="12"/>
        <color theme="1"/>
        <rFont val="Arial"/>
        <family val="2"/>
      </rPr>
      <t xml:space="preserve"> – A</t>
    </r>
    <r>
      <rPr>
        <vertAlign val="subscript"/>
        <sz val="14"/>
        <color theme="1"/>
        <rFont val="Arial"/>
        <family val="2"/>
      </rPr>
      <t>n</t>
    </r>
    <r>
      <rPr>
        <sz val="12"/>
        <color theme="1"/>
        <rFont val="Arial"/>
        <family val="2"/>
      </rPr>
      <t>) – (F</t>
    </r>
    <r>
      <rPr>
        <vertAlign val="subscript"/>
        <sz val="14"/>
        <color theme="1"/>
        <rFont val="Arial"/>
        <family val="2"/>
      </rPr>
      <t>n-1</t>
    </r>
    <r>
      <rPr>
        <sz val="12"/>
        <color theme="1"/>
        <rFont val="Arial"/>
        <family val="2"/>
      </rPr>
      <t xml:space="preserve"> – A</t>
    </r>
    <r>
      <rPr>
        <vertAlign val="subscript"/>
        <sz val="14"/>
        <color theme="1"/>
        <rFont val="Arial"/>
        <family val="2"/>
      </rPr>
      <t>n-1</t>
    </r>
    <r>
      <rPr>
        <sz val="12"/>
        <color theme="1"/>
        <rFont val="Arial"/>
        <family val="2"/>
      </rPr>
      <t>) + (F</t>
    </r>
    <r>
      <rPr>
        <vertAlign val="subscript"/>
        <sz val="14"/>
        <color theme="1"/>
        <rFont val="Arial"/>
        <family val="2"/>
      </rPr>
      <t>b</t>
    </r>
    <r>
      <rPr>
        <sz val="12"/>
        <color theme="1"/>
        <rFont val="Arial"/>
        <family val="2"/>
      </rPr>
      <t xml:space="preserve"> – A</t>
    </r>
    <r>
      <rPr>
        <vertAlign val="subscript"/>
        <sz val="14"/>
        <color theme="1"/>
        <rFont val="Arial"/>
        <family val="2"/>
      </rPr>
      <t>b</t>
    </r>
    <r>
      <rPr>
        <sz val="12"/>
        <color theme="1"/>
        <rFont val="Arial"/>
        <family val="2"/>
      </rPr>
      <t>)
where F</t>
    </r>
    <r>
      <rPr>
        <vertAlign val="subscript"/>
        <sz val="14"/>
        <color theme="1"/>
        <rFont val="Arial"/>
        <family val="2"/>
      </rPr>
      <t>n</t>
    </r>
    <r>
      <rPr>
        <sz val="12"/>
        <color theme="1"/>
        <rFont val="Arial"/>
        <family val="2"/>
      </rPr>
      <t xml:space="preserve"> is the forecast opex we approved for the first year, and A</t>
    </r>
    <r>
      <rPr>
        <vertAlign val="subscript"/>
        <sz val="14"/>
        <color theme="1"/>
        <rFont val="Arial"/>
        <family val="2"/>
      </rPr>
      <t>n</t>
    </r>
    <r>
      <rPr>
        <sz val="12"/>
        <color theme="1"/>
        <rFont val="Arial"/>
        <family val="2"/>
      </rPr>
      <t xml:space="preserve"> is the actual opex incurred in the first year, and so on. The formula references the base year used to forecast opex. Actual opex in the final year of the current regulatory period should be set so that any incremental efficiency gains made after the base year sum to zero.</t>
    </r>
  </si>
  <si>
    <t>Actual and estimated inflation</t>
  </si>
  <si>
    <t>Actual</t>
  </si>
  <si>
    <t>Estimated</t>
  </si>
  <si>
    <t>2016-17</t>
  </si>
  <si>
    <t>2015-16</t>
  </si>
  <si>
    <t>2017-18</t>
  </si>
  <si>
    <t>2019-20</t>
  </si>
  <si>
    <t>2020-21</t>
  </si>
  <si>
    <t>2022-23</t>
  </si>
  <si>
    <t>2023-24</t>
  </si>
  <si>
    <t>ABS CPI index - June (rebased)</t>
  </si>
  <si>
    <t xml:space="preserve">Inflation rate (per cent) </t>
  </si>
  <si>
    <t>Reconstructed cumulative index (2025-26=1)</t>
  </si>
  <si>
    <t>7.5.1 -  The carryover amounts that arise from applying the ECM during the current regulatory control period</t>
  </si>
  <si>
    <r>
      <t xml:space="preserve">Base year for the previous period </t>
    </r>
    <r>
      <rPr>
        <b/>
        <sz val="9"/>
        <color rgb="FFFF0000"/>
        <rFont val="Calibri"/>
        <family val="2"/>
        <scheme val="minor"/>
      </rPr>
      <t>(drop down menu)</t>
    </r>
  </si>
  <si>
    <t>7.5.1.1 - Opex allowance applicable to ECM (ECM target)</t>
  </si>
  <si>
    <t>$m, real June 2016</t>
  </si>
  <si>
    <t>$m, real June 2021</t>
  </si>
  <si>
    <t>$m, real June 2026</t>
  </si>
  <si>
    <t>Previous period</t>
  </si>
  <si>
    <t>Total opex allowance (inc DRC, UAFG, ARS and VCAP)</t>
  </si>
  <si>
    <t xml:space="preserve">Approved excludable costs - allowance </t>
  </si>
  <si>
    <t>Debt raising costs (DRC)</t>
  </si>
  <si>
    <t>Unaccounted for gas (UAG) (clause 5.1(h)(i))</t>
  </si>
  <si>
    <t>Vulnerable Customers Assistance Program (VCAP)</t>
  </si>
  <si>
    <t xml:space="preserve"> Ancillary Reference Services (ARS)</t>
  </si>
  <si>
    <t>Any cost category that is not forecast using a single year revealed cost approach following this Access Arrangement Period intended to commence 1 July 2026 (clause 5.1(h)(i))</t>
  </si>
  <si>
    <t>Approved pass through event costs (clause 5.1(i))</t>
  </si>
  <si>
    <t>Capitalisation policy changes (clause 5.1(j))</t>
  </si>
  <si>
    <t>Forecast opex for ECM purposes</t>
  </si>
  <si>
    <t>7.5.1.2 - Actual and estimated opex applicable to ECM</t>
  </si>
  <si>
    <t xml:space="preserve">$m, Actual </t>
  </si>
  <si>
    <t>Total opex (inc DRC, UAFG, ARS and VCAP)</t>
  </si>
  <si>
    <t>Approved excludable costs</t>
  </si>
  <si>
    <t>AGN (SA) to nominate base year used to forecast opex 
(drop down menu)</t>
  </si>
  <si>
    <t>Movements in provisions related to opex</t>
  </si>
  <si>
    <t>Actual opex for ECM purposes</t>
  </si>
  <si>
    <t>Base year non-recurrent efficiency gain ($m)</t>
  </si>
  <si>
    <t>Incremental gain $m, real June 2026</t>
  </si>
  <si>
    <t>Carryover</t>
  </si>
  <si>
    <t>Total</t>
  </si>
  <si>
    <t>Total Carryover Amount ($m, June 2026)</t>
  </si>
  <si>
    <t>PTRM inputs ($m, June 2026)</t>
  </si>
  <si>
    <t>7.5.2 - Proposed forecast opex for the ECM for the forthcoming regulatory control period</t>
  </si>
  <si>
    <t>Forecast opex</t>
  </si>
  <si>
    <t>Less excluded costs</t>
  </si>
  <si>
    <t xml:space="preserve"> Debt raising costs (DRC)</t>
  </si>
  <si>
    <t xml:space="preserve"> Unaccounted for gas (UAG) (clause 5.1(h)(i))</t>
  </si>
  <si>
    <t>Any cost category that is not forecast using a single year revealed cost approach following this Access Arrangement Period intended to commence 1 July 2026 (clause 5.1(h)(i)):</t>
  </si>
  <si>
    <t>Purchase of renewable gas certificates</t>
  </si>
  <si>
    <t>Movement in provisions</t>
  </si>
  <si>
    <t>Adjusted forecast opex ($m, 2025-26)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</si>
</sst>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2]* #,##0.00_);_([$€-2]* \(#,##0.00\);_([$€-2]* &quot;-&quot;??_)"/>
    <numFmt numFmtId="169" formatCode="_-* #,##0.00_-;[Red]\(#,##0.00\)_-;_-* &quot;-&quot;??_-;_-@_-"/>
    <numFmt numFmtId="170" formatCode="mm/dd/yy"/>
    <numFmt numFmtId="171" formatCode="0_);[Red]\(0\)"/>
    <numFmt numFmtId="172" formatCode="0.0%"/>
    <numFmt numFmtId="173" formatCode="_(* #,##0.0_);_(* \(#,##0.0\);_(* &quot;-&quot;?_);_(@_)"/>
    <numFmt numFmtId="174" formatCode="_(* #,##0_);_(* \(#,##0\);_(* &quot;-&quot;?_);_(@_)"/>
    <numFmt numFmtId="175" formatCode="#,##0.000_ ;[Red]\-#,##0.000\ "/>
    <numFmt numFmtId="176" formatCode="#,##0.0_);\(#,##0.0\)"/>
    <numFmt numFmtId="177" formatCode="#,##0_ ;\-#,##0\ "/>
    <numFmt numFmtId="178" formatCode="#,##0;[Red]\(#,##0.0\)"/>
    <numFmt numFmtId="179" formatCode="#,##0_ ;[Red]\(#,##0\)\ "/>
    <numFmt numFmtId="180" formatCode="#,##0.00;\(#,##0.00\)"/>
    <numFmt numFmtId="181" formatCode="_)d\-mmm\-yy_)"/>
    <numFmt numFmtId="182" formatCode="_(#,##0.0_);\(#,##0.0\);_(&quot;-&quot;_)"/>
    <numFmt numFmtId="183" formatCode="_(###0_);\(###0\);_(###0_)"/>
    <numFmt numFmtId="184" formatCode="#,##0.0000_);[Red]\(#,##0.0000\)"/>
    <numFmt numFmtId="185" formatCode="0.0"/>
    <numFmt numFmtId="186" formatCode="_-* #,##0_-;\-* #,##0_-;_-* &quot;-&quot;??_-;_-@_-"/>
    <numFmt numFmtId="187" formatCode="_-* #,##0.0_-;\-* #,##0.0_-;_-* &quot;-&quot;??_-;_-@_-"/>
    <numFmt numFmtId="188" formatCode="#,##0_ ;\(#,##0\)_ "/>
    <numFmt numFmtId="189" formatCode="#,##0.0_ ;\-#,##0.0\ "/>
    <numFmt numFmtId="190" formatCode="#,##0;\(#,##0\)"/>
    <numFmt numFmtId="191" formatCode="0.000"/>
    <numFmt numFmtId="192" formatCode="#,##0.00_ ;\-#,##0.00\ "/>
    <numFmt numFmtId="193" formatCode="##\ ###\ ###\ ###\ ##0"/>
    <numFmt numFmtId="194" formatCode="\(0#\)\ ####\ ####"/>
  </numFmts>
  <fonts count="132">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1"/>
      <color theme="1"/>
      <name val="Arial"/>
      <family val="2"/>
    </font>
    <font>
      <sz val="11"/>
      <color theme="1"/>
      <name val="Arial"/>
      <family val="2"/>
    </font>
    <font>
      <b/>
      <sz val="10"/>
      <name val="Arial"/>
      <family val="2"/>
    </font>
    <font>
      <sz val="10"/>
      <color theme="1"/>
      <name val="Arial"/>
      <family val="2"/>
    </font>
    <font>
      <sz val="11"/>
      <name val="Calibri"/>
      <family val="2"/>
      <scheme val="minor"/>
    </font>
    <font>
      <sz val="9"/>
      <name val="Arial"/>
      <family val="2"/>
    </font>
    <font>
      <b/>
      <sz val="11"/>
      <name val="Arial"/>
      <family val="2"/>
    </font>
    <font>
      <sz val="10"/>
      <name val="Helv"/>
      <charset val="204"/>
    </font>
    <font>
      <sz val="14"/>
      <name val="System"/>
      <family val="2"/>
    </font>
    <font>
      <sz val="8"/>
      <name val="Arial"/>
      <family val="2"/>
    </font>
    <font>
      <sz val="11"/>
      <color indexed="8"/>
      <name val="Calibri"/>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name val="Verdana"/>
      <family val="2"/>
    </font>
    <font>
      <sz val="10"/>
      <color indexed="24"/>
      <name val="Arial"/>
      <family val="2"/>
    </font>
    <font>
      <b/>
      <sz val="12"/>
      <color theme="0"/>
      <name val="Arial"/>
      <family val="2"/>
    </font>
    <font>
      <b/>
      <sz val="11"/>
      <color indexed="8"/>
      <name val="Calibri"/>
      <family val="2"/>
    </font>
    <font>
      <i/>
      <sz val="11"/>
      <color indexed="23"/>
      <name val="Calibri"/>
      <family val="2"/>
    </font>
    <font>
      <sz val="9"/>
      <name val="GillSans"/>
      <family val="2"/>
    </font>
    <font>
      <sz val="9"/>
      <name val="GillSans Light"/>
      <family val="2"/>
    </font>
    <font>
      <sz val="11"/>
      <color indexed="17"/>
      <name val="Calibri"/>
      <family val="2"/>
    </font>
    <font>
      <b/>
      <sz val="15"/>
      <color indexed="62"/>
      <name val="Calibri"/>
      <family val="2"/>
    </font>
    <font>
      <b/>
      <sz val="9"/>
      <name val="Arial"/>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u/>
      <sz val="10"/>
      <color indexed="12"/>
      <name val="Arial"/>
      <family val="2"/>
    </font>
    <font>
      <u/>
      <sz val="11"/>
      <color theme="10"/>
      <name val="Calibri"/>
      <family val="2"/>
    </font>
    <font>
      <u/>
      <sz val="11"/>
      <color theme="10"/>
      <name val="Calibri"/>
      <family val="2"/>
      <scheme val="minor"/>
    </font>
    <font>
      <b/>
      <sz val="10"/>
      <color indexed="56"/>
      <name val="Wingdings"/>
      <charset val="2"/>
    </font>
    <font>
      <b/>
      <u/>
      <sz val="8"/>
      <color indexed="56"/>
      <name val="Arial"/>
      <family val="2"/>
    </font>
    <font>
      <sz val="11"/>
      <color indexed="62"/>
      <name val="Calibri"/>
      <family val="2"/>
    </font>
    <font>
      <b/>
      <sz val="9"/>
      <color indexed="9"/>
      <name val="Arial"/>
      <family val="2"/>
    </font>
    <font>
      <sz val="11"/>
      <color indexed="52"/>
      <name val="Calibri"/>
      <family val="2"/>
    </font>
    <font>
      <sz val="12"/>
      <color indexed="14"/>
      <name val="Arial"/>
      <family val="2"/>
    </font>
    <font>
      <b/>
      <sz val="12"/>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b/>
      <sz val="16"/>
      <color indexed="9"/>
      <name val="Arial"/>
      <family val="2"/>
    </font>
    <font>
      <b/>
      <sz val="14"/>
      <name val="Arial"/>
      <family val="2"/>
    </font>
    <font>
      <sz val="9"/>
      <color indexed="21"/>
      <name val="Helvetica-Black"/>
    </font>
    <font>
      <b/>
      <sz val="9"/>
      <name val="Palatino"/>
      <family val="1"/>
    </font>
    <font>
      <sz val="7"/>
      <name val="Palatino"/>
      <family val="1"/>
    </font>
    <font>
      <b/>
      <sz val="12"/>
      <color theme="0"/>
      <name val="Calibri"/>
      <family val="2"/>
      <scheme val="minor"/>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b/>
      <sz val="12"/>
      <color rgb="FFFF0000"/>
      <name val="Calibri"/>
      <family val="2"/>
      <scheme val="minor"/>
    </font>
    <font>
      <b/>
      <sz val="14"/>
      <color theme="0"/>
      <name val="Calibri"/>
      <family val="2"/>
      <scheme val="minor"/>
    </font>
    <font>
      <sz val="14"/>
      <color theme="1"/>
      <name val="Calibri"/>
      <family val="2"/>
      <scheme val="minor"/>
    </font>
    <font>
      <b/>
      <sz val="12"/>
      <color indexed="8"/>
      <name val="Calibri"/>
      <family val="2"/>
    </font>
    <font>
      <sz val="12"/>
      <color theme="1"/>
      <name val="Calibri"/>
      <family val="2"/>
      <scheme val="minor"/>
    </font>
    <font>
      <i/>
      <sz val="10"/>
      <name val="Arial"/>
      <family val="2"/>
    </font>
    <font>
      <i/>
      <sz val="11"/>
      <color theme="1"/>
      <name val="Arial"/>
      <family val="2"/>
    </font>
    <font>
      <b/>
      <sz val="10"/>
      <color theme="0"/>
      <name val="Arial"/>
      <family val="2"/>
    </font>
    <font>
      <sz val="12"/>
      <name val="Arial"/>
      <family val="2"/>
    </font>
    <font>
      <sz val="12"/>
      <color theme="1"/>
      <name val="Arial"/>
      <family val="2"/>
    </font>
    <font>
      <vertAlign val="subscript"/>
      <sz val="14"/>
      <color theme="1"/>
      <name val="Arial"/>
      <family val="2"/>
    </font>
    <font>
      <b/>
      <sz val="11"/>
      <color rgb="FFFF0000"/>
      <name val="Calibri"/>
      <family val="2"/>
      <scheme val="minor"/>
    </font>
    <font>
      <b/>
      <sz val="9"/>
      <color rgb="FFFF0000"/>
      <name val="Calibri"/>
      <family val="2"/>
      <scheme val="minor"/>
    </font>
    <font>
      <b/>
      <sz val="10"/>
      <color rgb="FFFF0000"/>
      <name val="Arial"/>
      <family val="2"/>
    </font>
    <font>
      <b/>
      <i/>
      <sz val="10"/>
      <color rgb="FFFF0000"/>
      <name val="Arial"/>
      <family val="2"/>
    </font>
    <font>
      <b/>
      <sz val="11"/>
      <color rgb="FFFF0000"/>
      <name val="Arial"/>
      <family val="2"/>
    </font>
    <font>
      <sz val="11"/>
      <color rgb="FFFF33CC"/>
      <name val="Calibri"/>
      <family val="2"/>
      <scheme val="minor"/>
    </font>
    <font>
      <sz val="11"/>
      <color rgb="FFFF0000"/>
      <name val="Calibri"/>
      <family val="2"/>
      <scheme val="minor"/>
    </font>
    <font>
      <sz val="11"/>
      <color theme="1"/>
      <name val="Calibri"/>
      <family val="2"/>
    </font>
    <font>
      <b/>
      <sz val="16"/>
      <name val="Arial"/>
      <family val="2"/>
    </font>
    <font>
      <b/>
      <sz val="16"/>
      <color theme="0"/>
      <name val="Arial"/>
      <family val="2"/>
    </font>
    <font>
      <b/>
      <sz val="10"/>
      <color indexed="10"/>
      <name val="Arial"/>
      <family val="2"/>
    </font>
    <font>
      <b/>
      <sz val="9"/>
      <color indexed="10"/>
      <name val="Arial"/>
      <family val="2"/>
    </font>
    <font>
      <b/>
      <sz val="16"/>
      <color theme="0" tint="-4.9989318521683403E-2"/>
      <name val="Arial"/>
      <family val="2"/>
    </font>
    <font>
      <sz val="16"/>
      <color indexed="51"/>
      <name val="Arial"/>
      <family val="2"/>
    </font>
    <font>
      <sz val="10"/>
      <color indexed="51"/>
      <name val="Arial"/>
      <family val="2"/>
    </font>
    <font>
      <b/>
      <sz val="10"/>
      <color theme="0" tint="-4.9989318521683403E-2"/>
      <name val="Arial"/>
      <family val="2"/>
    </font>
    <font>
      <b/>
      <i/>
      <sz val="12"/>
      <color theme="0"/>
      <name val="Arial"/>
      <family val="2"/>
    </font>
    <font>
      <sz val="10"/>
      <color indexed="9"/>
      <name val="Arial"/>
      <family val="2"/>
    </font>
    <font>
      <b/>
      <sz val="10"/>
      <color indexed="51"/>
      <name val="Arial"/>
      <family val="2"/>
    </font>
    <font>
      <b/>
      <sz val="10"/>
      <color rgb="FF000000"/>
      <name val="Arial"/>
      <family val="2"/>
    </font>
    <font>
      <sz val="10"/>
      <color theme="0"/>
      <name val="Arial"/>
      <family val="2"/>
    </font>
    <font>
      <sz val="10"/>
      <color rgb="FF366092"/>
      <name val="Arial"/>
      <family val="2"/>
    </font>
    <font>
      <sz val="10"/>
      <color rgb="FFFFFFFF"/>
      <name val="Arial"/>
      <family val="2"/>
    </font>
    <font>
      <sz val="10"/>
      <color rgb="FFFFCC00"/>
      <name val="Arial"/>
      <family val="2"/>
    </font>
    <font>
      <sz val="10"/>
      <color theme="4" tint="-0.499984740745262"/>
      <name val="Arial"/>
      <family val="2"/>
    </font>
    <font>
      <b/>
      <sz val="10"/>
      <color rgb="FFFFCC00"/>
      <name val="Arial"/>
      <family val="2"/>
    </font>
    <font>
      <b/>
      <sz val="10"/>
      <color theme="1" tint="0.14999847407452621"/>
      <name val="Arial"/>
      <family val="2"/>
    </font>
    <font>
      <b/>
      <u/>
      <sz val="11"/>
      <color theme="1"/>
      <name val="Arial"/>
      <family val="2"/>
    </font>
    <font>
      <b/>
      <i/>
      <sz val="11"/>
      <color theme="1"/>
      <name val="Arial"/>
      <family val="2"/>
    </font>
    <font>
      <sz val="10"/>
      <color theme="4" tint="0.59999389629810485"/>
      <name val="Arial"/>
      <family val="2"/>
    </font>
    <font>
      <sz val="10"/>
      <color theme="0" tint="-0.499984740745262"/>
      <name val="Arial"/>
      <family val="2"/>
    </font>
    <font>
      <sz val="11"/>
      <color rgb="FFFF0000"/>
      <name val="Arial"/>
      <family val="2"/>
    </font>
    <font>
      <sz val="11"/>
      <color theme="5" tint="-0.249977111117893"/>
      <name val="Arial"/>
      <family val="2"/>
    </font>
    <font>
      <b/>
      <sz val="11"/>
      <color rgb="FF000000"/>
      <name val="Arial"/>
      <family val="2"/>
    </font>
    <font>
      <sz val="11"/>
      <color rgb="FF000000"/>
      <name val="Arial"/>
      <family val="2"/>
    </font>
    <font>
      <sz val="11"/>
      <color theme="4" tint="-0.249977111117893"/>
      <name val="Arial"/>
      <family val="2"/>
    </font>
    <font>
      <b/>
      <sz val="10"/>
      <color theme="1"/>
      <name val="Arial"/>
      <family val="2"/>
    </font>
    <font>
      <i/>
      <sz val="10"/>
      <color theme="4" tint="-0.249977111117893"/>
      <name val="Arial"/>
      <family val="2"/>
    </font>
    <font>
      <sz val="10"/>
      <color theme="4" tint="-0.249977111117893"/>
      <name val="Arial"/>
      <family val="2"/>
    </font>
    <font>
      <i/>
      <sz val="10"/>
      <color theme="0" tint="-0.499984740745262"/>
      <name val="Arial"/>
      <family val="2"/>
    </font>
    <font>
      <i/>
      <u/>
      <sz val="10"/>
      <color theme="0" tint="-0.499984740745262"/>
      <name val="Arial"/>
      <family val="2"/>
    </font>
    <font>
      <i/>
      <sz val="10"/>
      <color theme="4" tint="-0.499984740745262"/>
      <name val="Arial"/>
      <family val="2"/>
    </font>
    <font>
      <b/>
      <sz val="10"/>
      <color theme="0" tint="-0.499984740745262"/>
      <name val="Arial"/>
      <family val="2"/>
    </font>
    <font>
      <sz val="16"/>
      <color rgb="FFFF0000"/>
      <name val="Arial"/>
      <family val="2"/>
    </font>
    <font>
      <sz val="14"/>
      <color rgb="FFFF0000"/>
      <name val="Arial"/>
      <family val="2"/>
    </font>
    <font>
      <sz val="10"/>
      <color theme="5" tint="-0.249977111117893"/>
      <name val="Arial"/>
      <family val="2"/>
    </font>
    <font>
      <b/>
      <sz val="10"/>
      <color rgb="FF808080"/>
      <name val="Arial"/>
      <family val="2"/>
    </font>
    <font>
      <sz val="10"/>
      <color rgb="FF808080"/>
      <name val="Arial"/>
      <family val="2"/>
    </font>
    <font>
      <b/>
      <sz val="12"/>
      <color rgb="FFFFFFFF"/>
      <name val="Arial"/>
      <family val="2"/>
    </font>
    <font>
      <b/>
      <sz val="14"/>
      <color rgb="FFFFFFFF"/>
      <name val="Calibri"/>
      <family val="2"/>
    </font>
    <font>
      <b/>
      <sz val="11"/>
      <color rgb="FF000000"/>
      <name val="Calibri"/>
      <family val="2"/>
    </font>
    <font>
      <b/>
      <sz val="11"/>
      <color rgb="FFFFFFFF"/>
      <name val="Arial"/>
      <family val="2"/>
    </font>
    <font>
      <b/>
      <sz val="10"/>
      <color rgb="FFFFFFFF"/>
      <name val="Arial"/>
      <family val="2"/>
    </font>
  </fonts>
  <fills count="66">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0"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1"/>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31"/>
        <bgColor indexed="31"/>
      </patternFill>
    </fill>
    <fill>
      <patternFill patternType="solid">
        <fgColor indexed="44"/>
        <bgColor indexed="44"/>
      </patternFill>
    </fill>
    <fill>
      <patternFill patternType="solid">
        <fgColor indexed="49"/>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theme="4" tint="0.39997558519241921"/>
        <bgColor indexed="64"/>
      </patternFill>
    </fill>
    <fill>
      <patternFill patternType="solid">
        <fgColor rgb="FFFFFFCC"/>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26"/>
        <bgColor indexed="64"/>
      </patternFill>
    </fill>
    <fill>
      <patternFill patternType="solid">
        <fgColor indexed="27"/>
        <bgColor indexed="64"/>
      </patternFill>
    </fill>
    <fill>
      <patternFill patternType="solid">
        <fgColor indexed="44"/>
        <bgColor indexed="64"/>
      </patternFill>
    </fill>
    <fill>
      <patternFill patternType="gray0625">
        <bgColor indexed="44"/>
      </patternFill>
    </fill>
    <fill>
      <patternFill patternType="solid">
        <fgColor indexed="42"/>
        <bgColor indexed="64"/>
      </patternFill>
    </fill>
    <fill>
      <patternFill patternType="solid">
        <fgColor indexed="62"/>
        <bgColor indexed="64"/>
      </patternFill>
    </fill>
    <fill>
      <patternFill patternType="mediumGray">
        <fgColor indexed="22"/>
      </patternFill>
    </fill>
    <fill>
      <patternFill patternType="solid">
        <fgColor theme="4" tint="-0.499984740745262"/>
        <bgColor indexed="64"/>
      </patternFill>
    </fill>
    <fill>
      <patternFill patternType="solid">
        <fgColor indexed="8"/>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3" tint="0.59999389629810485"/>
        <bgColor indexed="64"/>
      </patternFill>
    </fill>
    <fill>
      <patternFill patternType="solid">
        <fgColor theme="1" tint="0.249977111117893"/>
        <bgColor indexed="64"/>
      </patternFill>
    </fill>
    <fill>
      <patternFill patternType="solid">
        <fgColor rgb="FFFFC7CE"/>
        <bgColor indexed="64"/>
      </patternFill>
    </fill>
    <fill>
      <patternFill patternType="solid">
        <fgColor indexed="22"/>
        <bgColor auto="1"/>
      </patternFill>
    </fill>
    <fill>
      <patternFill patternType="solid">
        <fgColor theme="4" tint="0.79998168889431442"/>
        <bgColor indexed="64"/>
      </patternFill>
    </fill>
    <fill>
      <patternFill patternType="solid">
        <fgColor rgb="FFFFFFCC"/>
        <bgColor rgb="FF000000"/>
      </patternFill>
    </fill>
    <fill>
      <patternFill patternType="solid">
        <fgColor rgb="FFA6A6A6"/>
        <bgColor rgb="FF000000"/>
      </patternFill>
    </fill>
    <fill>
      <patternFill patternType="solid">
        <fgColor theme="4" tint="-0.499984740745262"/>
        <bgColor rgb="FF000000"/>
      </patternFill>
    </fill>
    <fill>
      <patternFill patternType="solid">
        <fgColor rgb="FFFFFFFF"/>
        <bgColor rgb="FF000000"/>
      </patternFill>
    </fill>
    <fill>
      <patternFill patternType="solid">
        <fgColor rgb="FFBFBFBF"/>
        <bgColor rgb="FF000000"/>
      </patternFill>
    </fill>
    <fill>
      <patternFill patternType="solid">
        <fgColor theme="7" tint="0.59999389629810485"/>
        <bgColor indexed="64"/>
      </patternFill>
    </fill>
    <fill>
      <patternFill patternType="solid">
        <fgColor rgb="FFB8CCE4"/>
        <bgColor rgb="FF000000"/>
      </patternFill>
    </fill>
    <fill>
      <patternFill patternType="solid">
        <fgColor rgb="FF000000"/>
        <bgColor rgb="FF000000"/>
      </patternFill>
    </fill>
    <fill>
      <patternFill patternType="solid">
        <fgColor rgb="FF8DB4E2"/>
        <bgColor rgb="FF000000"/>
      </patternFill>
    </fill>
    <fill>
      <patternFill patternType="solid">
        <fgColor rgb="FF404040"/>
        <bgColor rgb="FF000000"/>
      </patternFill>
    </fill>
  </fills>
  <borders count="244">
    <border>
      <left/>
      <right/>
      <top/>
      <bottom/>
      <diagonal/>
    </border>
    <border>
      <left style="medium">
        <color indexed="64"/>
      </left>
      <right/>
      <top style="medium">
        <color indexed="64"/>
      </top>
      <bottom/>
      <diagonal/>
    </border>
    <border>
      <left/>
      <right/>
      <top style="medium">
        <color auto="1"/>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bottom style="medium">
        <color auto="1"/>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thin">
        <color auto="1"/>
      </left>
      <right/>
      <top/>
      <bottom/>
      <diagonal/>
    </border>
    <border>
      <left style="medium">
        <color indexed="64"/>
      </left>
      <right style="medium">
        <color indexed="64"/>
      </right>
      <top style="medium">
        <color indexed="64"/>
      </top>
      <bottom style="medium">
        <color indexed="64"/>
      </bottom>
      <diagonal/>
    </border>
    <border>
      <left/>
      <right style="thin">
        <color theme="0" tint="-0.34998626667073579"/>
      </right>
      <top/>
      <bottom style="thin">
        <color theme="0" tint="-0.34998626667073579"/>
      </bottom>
      <diagonal/>
    </border>
    <border>
      <left style="medium">
        <color auto="1"/>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top style="medium">
        <color indexed="64"/>
      </top>
      <bottom style="thin">
        <color theme="0" tint="-0.24994659260841701"/>
      </bottom>
      <diagonal/>
    </border>
    <border>
      <left style="thin">
        <color theme="0" tint="-0.24994659260841701"/>
      </left>
      <right/>
      <top/>
      <bottom style="thin">
        <color theme="0" tint="-0.24994659260841701"/>
      </bottom>
      <diagonal/>
    </border>
    <border>
      <left/>
      <right style="medium">
        <color auto="1"/>
      </right>
      <top style="medium">
        <color indexed="64"/>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34998626667073579"/>
      </right>
      <top style="thin">
        <color theme="0" tint="-0.34998626667073579"/>
      </top>
      <bottom style="thin">
        <color theme="0" tint="-0.34998626667073579"/>
      </bottom>
      <diagonal/>
    </border>
    <border>
      <left style="medium">
        <color auto="1"/>
      </left>
      <right style="thin">
        <color theme="0" tint="-0.34998626667073579"/>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thin">
        <color theme="0" tint="-0.34998626667073579"/>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medium">
        <color indexed="64"/>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4659260841701"/>
      </left>
      <right style="thin">
        <color theme="0" tint="-0.24994659260841701"/>
      </right>
      <top/>
      <bottom style="thin">
        <color theme="0" tint="-0.24994659260841701"/>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thin">
        <color theme="0" tint="-0.24994659260841701"/>
      </right>
      <top style="medium">
        <color indexed="64"/>
      </top>
      <bottom style="medium">
        <color indexed="64"/>
      </bottom>
      <diagonal/>
    </border>
    <border>
      <left style="thin">
        <color theme="0" tint="-0.24994659260841701"/>
      </left>
      <right style="medium">
        <color auto="1"/>
      </right>
      <top style="thin">
        <color theme="0" tint="-0.24994659260841701"/>
      </top>
      <bottom style="thin">
        <color theme="0" tint="-0.2499465926084170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auto="1"/>
      </left>
      <right style="thin">
        <color indexed="64"/>
      </right>
      <top style="medium">
        <color auto="1"/>
      </top>
      <bottom style="thin">
        <color theme="0" tint="-0.34998626667073579"/>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auto="1"/>
      </bottom>
      <diagonal/>
    </border>
    <border>
      <left/>
      <right/>
      <top style="thin">
        <color indexed="49"/>
      </top>
      <bottom style="double">
        <color indexed="49"/>
      </bottom>
      <diagonal/>
    </border>
    <border>
      <left style="medium">
        <color indexed="64"/>
      </left>
      <right style="thin">
        <color theme="0" tint="-0.34998626667073579"/>
      </right>
      <top style="thin">
        <color theme="0" tint="-0.34998626667073579"/>
      </top>
      <bottom style="medium">
        <color auto="1"/>
      </bottom>
      <diagonal/>
    </border>
    <border>
      <left style="medium">
        <color indexed="64"/>
      </left>
      <right/>
      <top/>
      <bottom style="medium">
        <color auto="1"/>
      </bottom>
      <diagonal/>
    </border>
    <border>
      <left style="thin">
        <color theme="0" tint="-0.34998626667073579"/>
      </left>
      <right/>
      <top style="thin">
        <color theme="0" tint="-0.34998626667073579"/>
      </top>
      <bottom style="medium">
        <color auto="1"/>
      </bottom>
      <diagonal/>
    </border>
    <border>
      <left/>
      <right/>
      <top style="thin">
        <color indexed="64"/>
      </top>
      <bottom/>
      <diagonal/>
    </border>
    <border>
      <left/>
      <right style="medium">
        <color indexed="64"/>
      </right>
      <top/>
      <bottom style="medium">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24994659260841701"/>
      </bottom>
      <diagonal/>
    </border>
    <border>
      <left/>
      <right/>
      <top/>
      <bottom style="thin">
        <color theme="0" tint="-0.24994659260841701"/>
      </bottom>
      <diagonal/>
    </border>
    <border>
      <left/>
      <right/>
      <top style="thin">
        <color theme="0" tint="-0.2499465926084170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auto="1"/>
      </right>
      <top/>
      <bottom style="thin">
        <color auto="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0" tint="-0.34998626667073579"/>
      </left>
      <right style="thin">
        <color theme="0" tint="-0.34998626667073579"/>
      </right>
      <top style="thin">
        <color indexed="64"/>
      </top>
      <bottom style="medium">
        <color indexed="64"/>
      </bottom>
      <diagonal/>
    </border>
    <border>
      <left style="thin">
        <color theme="0" tint="-0.34998626667073579"/>
      </left>
      <right style="medium">
        <color indexed="64"/>
      </right>
      <top style="thin">
        <color indexed="64"/>
      </top>
      <bottom style="medium">
        <color indexed="64"/>
      </bottom>
      <diagonal/>
    </border>
    <border>
      <left style="medium">
        <color indexed="64"/>
      </left>
      <right style="thin">
        <color theme="0" tint="-0.34998626667073579"/>
      </right>
      <top/>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indexed="64"/>
      </right>
      <top style="thin">
        <color theme="0" tint="-0.34998626667073579"/>
      </top>
      <bottom style="medium">
        <color indexed="64"/>
      </bottom>
      <diagonal/>
    </border>
    <border>
      <left style="thin">
        <color theme="0" tint="-0.34998626667073579"/>
      </left>
      <right style="thin">
        <color theme="0" tint="-0.34998626667073579"/>
      </right>
      <top/>
      <bottom style="thin">
        <color theme="0" tint="-0.34998626667073579"/>
      </bottom>
      <diagonal/>
    </border>
    <border>
      <left style="medium">
        <color indexed="64"/>
      </left>
      <right/>
      <top style="thin">
        <color theme="0" tint="-0.34998626667073579"/>
      </top>
      <bottom style="medium">
        <color auto="1"/>
      </bottom>
      <diagonal/>
    </border>
    <border>
      <left style="medium">
        <color auto="1"/>
      </left>
      <right style="thin">
        <color theme="0" tint="-0.34998626667073579"/>
      </right>
      <top/>
      <bottom style="medium">
        <color indexed="64"/>
      </bottom>
      <diagonal/>
    </border>
    <border>
      <left/>
      <right style="thin">
        <color theme="0" tint="-0.34998626667073579"/>
      </right>
      <top style="thin">
        <color theme="0" tint="-0.34998626667073579"/>
      </top>
      <bottom style="medium">
        <color indexed="64"/>
      </bottom>
      <diagonal/>
    </border>
    <border>
      <left style="medium">
        <color indexed="64"/>
      </left>
      <right/>
      <top style="medium">
        <color indexed="64"/>
      </top>
      <bottom style="thin">
        <color indexed="64"/>
      </bottom>
      <diagonal/>
    </border>
    <border>
      <left style="thin">
        <color theme="0" tint="-0.34998626667073579"/>
      </left>
      <right style="medium">
        <color indexed="64"/>
      </right>
      <top/>
      <bottom style="thin">
        <color theme="0" tint="-0.34998626667073579"/>
      </bottom>
      <diagonal/>
    </border>
    <border>
      <left/>
      <right style="thin">
        <color theme="0" tint="-0.34998626667073579"/>
      </right>
      <top/>
      <bottom style="medium">
        <color auto="1"/>
      </bottom>
      <diagonal/>
    </border>
    <border>
      <left style="thin">
        <color theme="0" tint="-0.34998626667073579"/>
      </left>
      <right style="thin">
        <color theme="0" tint="-0.34998626667073579"/>
      </right>
      <top/>
      <bottom style="medium">
        <color auto="1"/>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auto="1"/>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style="thin">
        <color theme="0" tint="-0.34998626667073579"/>
      </left>
      <right style="thin">
        <color indexed="64"/>
      </right>
      <top style="medium">
        <color auto="1"/>
      </top>
      <bottom style="thin">
        <color theme="0" tint="-0.34998626667073579"/>
      </bottom>
      <diagonal/>
    </border>
    <border>
      <left/>
      <right style="thin">
        <color theme="0" tint="-0.24994659260841701"/>
      </right>
      <top style="thin">
        <color theme="0" tint="-0.24994659260841701"/>
      </top>
      <bottom/>
      <diagonal/>
    </border>
    <border>
      <left style="medium">
        <color indexed="64"/>
      </left>
      <right style="thin">
        <color theme="0" tint="-0.24994659260841701"/>
      </right>
      <top style="thin">
        <color indexed="64"/>
      </top>
      <bottom style="medium">
        <color indexed="64"/>
      </bottom>
      <diagonal/>
    </border>
    <border>
      <left style="thin">
        <color theme="0" tint="-0.24994659260841701"/>
      </left>
      <right style="thin">
        <color theme="0" tint="-0.24994659260841701"/>
      </right>
      <top style="thin">
        <color indexed="64"/>
      </top>
      <bottom style="medium">
        <color indexed="64"/>
      </bottom>
      <diagonal/>
    </border>
    <border>
      <left style="thin">
        <color theme="0" tint="-0.24994659260841701"/>
      </left>
      <right style="medium">
        <color auto="1"/>
      </right>
      <top style="thin">
        <color indexed="64"/>
      </top>
      <bottom style="medium">
        <color indexed="64"/>
      </bottom>
      <diagonal/>
    </border>
    <border>
      <left style="medium">
        <color auto="1"/>
      </left>
      <right style="thin">
        <color theme="0" tint="-0.34998626667073579"/>
      </right>
      <top style="medium">
        <color indexed="64"/>
      </top>
      <bottom style="thin">
        <color theme="0" tint="-0.34998626667073579"/>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top style="thin">
        <color theme="0" tint="-0.34998626667073579"/>
      </top>
      <bottom style="medium">
        <color indexed="64"/>
      </bottom>
      <diagonal/>
    </border>
    <border>
      <left style="thin">
        <color auto="1"/>
      </left>
      <right/>
      <top/>
      <bottom style="medium">
        <color indexed="64"/>
      </bottom>
      <diagonal/>
    </border>
    <border>
      <left style="thin">
        <color indexed="64"/>
      </left>
      <right style="thin">
        <color indexed="64"/>
      </right>
      <top/>
      <bottom style="medium">
        <color auto="1"/>
      </bottom>
      <diagonal/>
    </border>
    <border>
      <left/>
      <right style="thin">
        <color indexed="64"/>
      </right>
      <top/>
      <bottom style="medium">
        <color indexed="64"/>
      </bottom>
      <diagonal/>
    </border>
    <border>
      <left/>
      <right style="thin">
        <color auto="1"/>
      </right>
      <top style="medium">
        <color auto="1"/>
      </top>
      <bottom style="medium">
        <color auto="1"/>
      </bottom>
      <diagonal/>
    </border>
    <border>
      <left/>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medium">
        <color indexed="64"/>
      </left>
      <right/>
      <top style="thin">
        <color theme="0" tint="-0.34998626667073579"/>
      </top>
      <bottom style="thin">
        <color indexed="64"/>
      </bottom>
      <diagonal/>
    </border>
    <border>
      <left style="thin">
        <color theme="0" tint="-0.24994659260841701"/>
      </left>
      <right style="medium">
        <color indexed="64"/>
      </right>
      <top style="thin">
        <color theme="0" tint="-0.24994659260841701"/>
      </top>
      <bottom/>
      <diagonal/>
    </border>
    <border>
      <left/>
      <right style="thin">
        <color indexed="64"/>
      </right>
      <top style="medium">
        <color indexed="64"/>
      </top>
      <bottom style="thin">
        <color indexed="64"/>
      </bottom>
      <diagonal/>
    </border>
    <border>
      <left style="thin">
        <color theme="0" tint="-0.34998626667073579"/>
      </left>
      <right style="medium">
        <color indexed="64"/>
      </right>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right/>
      <top style="medium">
        <color indexed="64"/>
      </top>
      <bottom style="thin">
        <color theme="0" tint="-0.34998626667073579"/>
      </bottom>
      <diagonal/>
    </border>
    <border>
      <left style="thin">
        <color theme="0" tint="-0.34998626667073579"/>
      </left>
      <right/>
      <top style="medium">
        <color auto="1"/>
      </top>
      <bottom style="thin">
        <color theme="0" tint="-0.34998626667073579"/>
      </bottom>
      <diagonal/>
    </border>
    <border>
      <left style="thin">
        <color theme="0" tint="-0.24994659260841701"/>
      </left>
      <right style="medium">
        <color indexed="64"/>
      </right>
      <top style="medium">
        <color indexed="64"/>
      </top>
      <bottom style="medium">
        <color indexed="64"/>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medium">
        <color indexed="64"/>
      </right>
      <top style="thin">
        <color indexed="64"/>
      </top>
      <bottom style="thin">
        <color theme="0" tint="-0.34998626667073579"/>
      </bottom>
      <diagonal/>
    </border>
    <border>
      <left style="medium">
        <color auto="1"/>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style="medium">
        <color indexed="64"/>
      </right>
      <top/>
      <bottom/>
      <diagonal/>
    </border>
    <border>
      <left/>
      <right style="thin">
        <color indexed="64"/>
      </right>
      <top style="thin">
        <color theme="0" tint="-0.34998626667073579"/>
      </top>
      <bottom style="medium">
        <color indexed="64"/>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24994659260841701"/>
      </right>
      <top style="thin">
        <color theme="0" tint="-0.24994659260841701"/>
      </top>
      <bottom/>
      <diagonal/>
    </border>
    <border>
      <left style="thin">
        <color theme="0" tint="-0.34998626667073579"/>
      </left>
      <right style="thin">
        <color indexed="64"/>
      </right>
      <top/>
      <bottom/>
      <diagonal/>
    </border>
    <border>
      <left/>
      <right style="thin">
        <color indexed="64"/>
      </right>
      <top/>
      <bottom style="thin">
        <color theme="0" tint="-0.34998626667073579"/>
      </bottom>
      <diagonal/>
    </border>
    <border>
      <left style="thin">
        <color indexed="64"/>
      </left>
      <right style="thin">
        <color indexed="64"/>
      </right>
      <top style="medium">
        <color indexed="64"/>
      </top>
      <bottom style="thin">
        <color indexed="64"/>
      </bottom>
      <diagonal/>
    </border>
    <border>
      <left style="thin">
        <color indexed="64"/>
      </left>
      <right style="thin">
        <color theme="0" tint="-0.24994659260841701"/>
      </right>
      <top/>
      <bottom style="thin">
        <color theme="0" tint="-0.24994659260841701"/>
      </bottom>
      <diagonal/>
    </border>
    <border>
      <left style="medium">
        <color indexed="64"/>
      </left>
      <right style="thin">
        <color theme="0" tint="-0.34998626667073579"/>
      </right>
      <top/>
      <bottom style="thin">
        <color theme="0" tint="-0.34998626667073579"/>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medium">
        <color indexed="64"/>
      </top>
      <bottom style="medium">
        <color indexed="64"/>
      </bottom>
      <diagonal/>
    </border>
    <border>
      <left/>
      <right style="thin">
        <color theme="0" tint="-0.24994659260841701"/>
      </right>
      <top/>
      <bottom style="thin">
        <color theme="0" tint="-0.24994659260841701"/>
      </bottom>
      <diagonal/>
    </border>
    <border>
      <left style="thin">
        <color theme="0" tint="-0.34998626667073579"/>
      </left>
      <right/>
      <top style="medium">
        <color indexed="64"/>
      </top>
      <bottom style="medium">
        <color indexed="64"/>
      </bottom>
      <diagonal/>
    </border>
    <border>
      <left/>
      <right style="thin">
        <color theme="0" tint="-0.34998626667073579"/>
      </right>
      <top style="thin">
        <color indexed="64"/>
      </top>
      <bottom style="medium">
        <color indexed="64"/>
      </bottom>
      <diagonal/>
    </border>
    <border>
      <left style="medium">
        <color indexed="64"/>
      </left>
      <right style="thin">
        <color theme="0" tint="-0.34998626667073579"/>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theme="0" tint="-0.34998626667073579"/>
      </left>
      <right/>
      <top style="thin">
        <color theme="0" tint="-0.34998626667073579"/>
      </top>
      <bottom style="thin">
        <color theme="0" tint="-0.34998626667073579"/>
      </bottom>
      <diagonal/>
    </border>
    <border>
      <left style="thin">
        <color theme="1"/>
      </left>
      <right style="medium">
        <color indexed="64"/>
      </right>
      <top style="medium">
        <color indexed="64"/>
      </top>
      <bottom/>
      <diagonal/>
    </border>
    <border>
      <left style="thin">
        <color theme="1"/>
      </left>
      <right style="medium">
        <color indexed="64"/>
      </right>
      <top/>
      <bottom/>
      <diagonal/>
    </border>
    <border>
      <left style="thin">
        <color theme="1"/>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theme="0" tint="-0.24994659260841701"/>
      </right>
      <top style="medium">
        <color indexed="64"/>
      </top>
      <bottom/>
      <diagonal/>
    </border>
    <border>
      <left style="medium">
        <color indexed="64"/>
      </left>
      <right/>
      <top style="thin">
        <color theme="0" tint="-0.34998626667073579"/>
      </top>
      <bottom/>
      <diagonal/>
    </border>
    <border>
      <left style="medium">
        <color indexed="64"/>
      </left>
      <right/>
      <top style="thin">
        <color theme="0" tint="-0.24994659260841701"/>
      </top>
      <bottom/>
      <diagonal/>
    </border>
    <border>
      <left style="medium">
        <color indexed="64"/>
      </left>
      <right style="medium">
        <color indexed="64"/>
      </right>
      <top style="medium">
        <color indexed="64"/>
      </top>
      <bottom style="thin">
        <color indexed="64"/>
      </bottom>
      <diagonal/>
    </border>
    <border>
      <left/>
      <right style="thin">
        <color theme="0" tint="-0.24994659260841701"/>
      </right>
      <top/>
      <bottom/>
      <diagonal/>
    </border>
    <border>
      <left style="medium">
        <color indexed="64"/>
      </left>
      <right style="medium">
        <color indexed="64"/>
      </right>
      <top/>
      <bottom style="medium">
        <color indexed="64"/>
      </bottom>
      <diagonal/>
    </border>
    <border>
      <left style="medium">
        <color auto="1"/>
      </left>
      <right style="thin">
        <color theme="0" tint="-0.24994659260841701"/>
      </right>
      <top style="thin">
        <color theme="0" tint="-0.24994659260841701"/>
      </top>
      <bottom style="thin">
        <color theme="0" tint="-0.24994659260841701"/>
      </bottom>
      <diagonal/>
    </border>
    <border>
      <left/>
      <right style="medium">
        <color auto="1"/>
      </right>
      <top style="thin">
        <color theme="0" tint="-0.24994659260841701"/>
      </top>
      <bottom style="thin">
        <color theme="0" tint="-0.24994659260841701"/>
      </bottom>
      <diagonal/>
    </border>
    <border>
      <left style="medium">
        <color auto="1"/>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auto="1"/>
      </bottom>
      <diagonal/>
    </border>
    <border>
      <left style="thin">
        <color theme="0" tint="-0.24994659260841701"/>
      </left>
      <right/>
      <top style="thin">
        <color theme="0" tint="-0.24994659260841701"/>
      </top>
      <bottom style="medium">
        <color auto="1"/>
      </bottom>
      <diagonal/>
    </border>
    <border>
      <left/>
      <right/>
      <top style="thin">
        <color theme="0" tint="-0.24994659260841701"/>
      </top>
      <bottom style="medium">
        <color indexed="64"/>
      </bottom>
      <diagonal/>
    </border>
    <border>
      <left/>
      <right style="medium">
        <color auto="1"/>
      </right>
      <top style="thin">
        <color theme="0" tint="-0.24994659260841701"/>
      </top>
      <bottom style="medium">
        <color indexed="64"/>
      </bottom>
      <diagonal/>
    </border>
    <border>
      <left style="medium">
        <color indexed="64"/>
      </left>
      <right style="thin">
        <color rgb="FFBFBFBF"/>
      </right>
      <top style="medium">
        <color indexed="64"/>
      </top>
      <bottom style="mediumDashed">
        <color indexed="64"/>
      </bottom>
      <diagonal/>
    </border>
    <border>
      <left style="thin">
        <color rgb="FFBFBFBF"/>
      </left>
      <right style="thin">
        <color rgb="FFBFBFBF"/>
      </right>
      <top style="medium">
        <color indexed="64"/>
      </top>
      <bottom style="mediumDashed">
        <color indexed="64"/>
      </bottom>
      <diagonal/>
    </border>
    <border>
      <left style="thin">
        <color rgb="FFBFBFBF"/>
      </left>
      <right style="medium">
        <color indexed="64"/>
      </right>
      <top style="medium">
        <color indexed="64"/>
      </top>
      <bottom style="mediumDashed">
        <color indexed="64"/>
      </bottom>
      <diagonal/>
    </border>
    <border>
      <left style="medium">
        <color indexed="64"/>
      </left>
      <right style="thin">
        <color theme="0" tint="-0.24994659260841701"/>
      </right>
      <top/>
      <bottom/>
      <diagonal/>
    </border>
    <border>
      <left/>
      <right style="medium">
        <color indexed="64"/>
      </right>
      <top/>
      <bottom style="thin">
        <color theme="0" tint="-0.24994659260841701"/>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top/>
      <bottom/>
      <diagonal/>
    </border>
    <border>
      <left style="medium">
        <color indexed="64"/>
      </left>
      <right style="thin">
        <color theme="0" tint="-0.24994659260841701"/>
      </right>
      <top/>
      <bottom style="thin">
        <color indexed="64"/>
      </bottom>
      <diagonal/>
    </border>
    <border>
      <left style="thin">
        <color theme="0" tint="-0.24994659260841701"/>
      </left>
      <right style="thin">
        <color theme="0" tint="-0.24994659260841701"/>
      </right>
      <top/>
      <bottom style="thin">
        <color indexed="64"/>
      </bottom>
      <diagonal/>
    </border>
    <border>
      <left style="thin">
        <color theme="0" tint="-0.24994659260841701"/>
      </left>
      <right/>
      <top/>
      <bottom style="thin">
        <color indexed="64"/>
      </bottom>
      <diagonal/>
    </border>
    <border>
      <left style="medium">
        <color indexed="64"/>
      </left>
      <right style="thin">
        <color theme="0" tint="-0.24994659260841701"/>
      </right>
      <top/>
      <bottom style="mediumDashed">
        <color theme="0" tint="-0.34998626667073579"/>
      </bottom>
      <diagonal/>
    </border>
    <border>
      <left style="thin">
        <color theme="0" tint="-0.24994659260841701"/>
      </left>
      <right style="thin">
        <color theme="0" tint="-0.24994659260841701"/>
      </right>
      <top/>
      <bottom style="mediumDashed">
        <color theme="0" tint="-0.34998626667073579"/>
      </bottom>
      <diagonal/>
    </border>
    <border>
      <left style="thin">
        <color theme="0" tint="-0.24994659260841701"/>
      </left>
      <right/>
      <top/>
      <bottom style="mediumDashed">
        <color theme="0" tint="-0.34998626667073579"/>
      </bottom>
      <diagonal/>
    </border>
    <border>
      <left/>
      <right/>
      <top/>
      <bottom style="mediumDashed">
        <color theme="0" tint="-0.34998626667073579"/>
      </bottom>
      <diagonal/>
    </border>
    <border>
      <left/>
      <right style="medium">
        <color indexed="64"/>
      </right>
      <top/>
      <bottom style="mediumDashed">
        <color theme="0" tint="-0.34998626667073579"/>
      </bottom>
      <diagonal/>
    </border>
    <border>
      <left style="medium">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indexed="64"/>
      </bottom>
      <diagonal/>
    </border>
    <border>
      <left style="medium">
        <color indexed="64"/>
      </left>
      <right style="thin">
        <color theme="0" tint="-0.24994659260841701"/>
      </right>
      <top/>
      <bottom style="thin">
        <color theme="0" tint="-0.14996795556505021"/>
      </bottom>
      <diagonal/>
    </border>
    <border>
      <left/>
      <right/>
      <top/>
      <bottom style="thin">
        <color theme="0" tint="-0.14996795556505021"/>
      </bottom>
      <diagonal/>
    </border>
    <border>
      <left/>
      <right style="medium">
        <color indexed="64"/>
      </right>
      <top/>
      <bottom style="thin">
        <color theme="0" tint="-0.14996795556505021"/>
      </bottom>
      <diagonal/>
    </border>
    <border>
      <left style="thin">
        <color theme="0" tint="-0.24994659260841701"/>
      </left>
      <right/>
      <top/>
      <bottom style="medium">
        <color indexed="64"/>
      </bottom>
      <diagonal/>
    </border>
    <border>
      <left style="medium">
        <color indexed="64"/>
      </left>
      <right style="thin">
        <color theme="0" tint="-0.24994659260841701"/>
      </right>
      <top style="mediumDashed">
        <color indexed="64"/>
      </top>
      <bottom style="thin">
        <color indexed="64"/>
      </bottom>
      <diagonal/>
    </border>
    <border>
      <left style="thin">
        <color theme="0" tint="-0.24994659260841701"/>
      </left>
      <right style="thin">
        <color theme="0" tint="-0.24994659260841701"/>
      </right>
      <top style="mediumDashed">
        <color indexed="64"/>
      </top>
      <bottom style="thin">
        <color indexed="64"/>
      </bottom>
      <diagonal/>
    </border>
    <border>
      <left style="thin">
        <color theme="0" tint="-0.24994659260841701"/>
      </left>
      <right/>
      <top style="mediumDashed">
        <color indexed="64"/>
      </top>
      <bottom style="thin">
        <color indexed="64"/>
      </bottom>
      <diagonal/>
    </border>
    <border>
      <left/>
      <right/>
      <top style="mediumDashed">
        <color indexed="64"/>
      </top>
      <bottom style="thin">
        <color indexed="64"/>
      </bottom>
      <diagonal/>
    </border>
    <border>
      <left/>
      <right style="medium">
        <color indexed="64"/>
      </right>
      <top style="mediumDashed">
        <color indexed="64"/>
      </top>
      <bottom style="thin">
        <color indexed="64"/>
      </bottom>
      <diagonal/>
    </border>
    <border>
      <left style="medium">
        <color indexed="64"/>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theme="0" tint="-0.24994659260841701"/>
      </right>
      <top style="thin">
        <color theme="0" tint="-0.24994659260841701"/>
      </top>
      <bottom style="hair">
        <color indexed="64"/>
      </bottom>
      <diagonal/>
    </border>
    <border>
      <left style="thin">
        <color theme="0" tint="-0.24994659260841701"/>
      </left>
      <right style="thin">
        <color theme="0" tint="-0.24994659260841701"/>
      </right>
      <top style="thin">
        <color theme="0" tint="-0.24994659260841701"/>
      </top>
      <bottom style="hair">
        <color indexed="64"/>
      </bottom>
      <diagonal/>
    </border>
    <border>
      <left style="thin">
        <color theme="0" tint="-0.24994659260841701"/>
      </left>
      <right style="medium">
        <color indexed="64"/>
      </right>
      <top style="thin">
        <color theme="0" tint="-0.24994659260841701"/>
      </top>
      <bottom style="hair">
        <color indexed="64"/>
      </bottom>
      <diagonal/>
    </border>
    <border>
      <left style="thin">
        <color theme="0" tint="-0.24994659260841701"/>
      </left>
      <right style="medium">
        <color indexed="64"/>
      </right>
      <top/>
      <bottom style="medium">
        <color indexed="64"/>
      </bottom>
      <diagonal/>
    </border>
    <border>
      <left style="thin">
        <color theme="0" tint="-0.24994659260841701"/>
      </left>
      <right/>
      <top style="medium">
        <color indexed="64"/>
      </top>
      <bottom style="medium">
        <color indexed="64"/>
      </bottom>
      <diagonal/>
    </border>
    <border>
      <left style="medium">
        <color indexed="64"/>
      </left>
      <right style="thin">
        <color rgb="FFBFBFBF"/>
      </right>
      <top style="medium">
        <color indexed="64"/>
      </top>
      <bottom style="medium">
        <color auto="1"/>
      </bottom>
      <diagonal/>
    </border>
    <border>
      <left style="thin">
        <color rgb="FFBFBFBF"/>
      </left>
      <right style="thin">
        <color rgb="FFBFBFBF"/>
      </right>
      <top style="medium">
        <color indexed="64"/>
      </top>
      <bottom style="medium">
        <color auto="1"/>
      </bottom>
      <diagonal/>
    </border>
    <border>
      <left style="thin">
        <color rgb="FFBFBFBF"/>
      </left>
      <right style="medium">
        <color indexed="64"/>
      </right>
      <top style="medium">
        <color indexed="64"/>
      </top>
      <bottom style="medium">
        <color indexed="64"/>
      </bottom>
      <diagonal/>
    </border>
    <border>
      <left style="medium">
        <color indexed="64"/>
      </left>
      <right style="thin">
        <color rgb="FFBFBFBF"/>
      </right>
      <top/>
      <bottom style="thin">
        <color rgb="FFBFBFBF"/>
      </bottom>
      <diagonal/>
    </border>
    <border>
      <left style="thin">
        <color rgb="FFBFBFBF"/>
      </left>
      <right style="thin">
        <color rgb="FFBFBFBF"/>
      </right>
      <top/>
      <bottom style="thin">
        <color rgb="FFBFBFBF"/>
      </bottom>
      <diagonal/>
    </border>
    <border>
      <left style="thin">
        <color rgb="FFBFBFBF"/>
      </left>
      <right style="medium">
        <color indexed="64"/>
      </right>
      <top/>
      <bottom style="thin">
        <color rgb="FFBFBFBF"/>
      </bottom>
      <diagonal/>
    </border>
    <border>
      <left style="medium">
        <color indexed="64"/>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medium">
        <color indexed="64"/>
      </right>
      <top style="thin">
        <color rgb="FFBFBFBF"/>
      </top>
      <bottom style="thin">
        <color rgb="FFBFBFBF"/>
      </bottom>
      <diagonal/>
    </border>
    <border>
      <left style="medium">
        <color indexed="64"/>
      </left>
      <right style="thin">
        <color rgb="FFBFBFBF"/>
      </right>
      <top style="thin">
        <color rgb="FFBFBFBF"/>
      </top>
      <bottom/>
      <diagonal/>
    </border>
    <border>
      <left style="thin">
        <color rgb="FFBFBFBF"/>
      </left>
      <right style="thin">
        <color rgb="FFBFBFBF"/>
      </right>
      <top style="thin">
        <color rgb="FFBFBFBF"/>
      </top>
      <bottom/>
      <diagonal/>
    </border>
    <border>
      <left style="thin">
        <color rgb="FFBFBFBF"/>
      </left>
      <right style="medium">
        <color indexed="64"/>
      </right>
      <top style="thin">
        <color rgb="FFBFBFBF"/>
      </top>
      <bottom/>
      <diagonal/>
    </border>
    <border>
      <left style="medium">
        <color indexed="64"/>
      </left>
      <right style="thin">
        <color rgb="FFBFBFBF"/>
      </right>
      <top style="thin">
        <color rgb="FFBFBFBF"/>
      </top>
      <bottom style="medium">
        <color auto="1"/>
      </bottom>
      <diagonal/>
    </border>
    <border>
      <left style="thin">
        <color rgb="FFBFBFBF"/>
      </left>
      <right style="thin">
        <color rgb="FFBFBFBF"/>
      </right>
      <top style="thin">
        <color rgb="FFBFBFBF"/>
      </top>
      <bottom style="medium">
        <color indexed="64"/>
      </bottom>
      <diagonal/>
    </border>
    <border>
      <left style="thin">
        <color rgb="FFBFBFBF"/>
      </left>
      <right style="medium">
        <color indexed="64"/>
      </right>
      <top style="thin">
        <color rgb="FFBFBFBF"/>
      </top>
      <bottom style="medium">
        <color indexed="64"/>
      </bottom>
      <diagonal/>
    </border>
    <border>
      <left style="medium">
        <color indexed="64"/>
      </left>
      <right style="thin">
        <color indexed="64"/>
      </right>
      <top style="medium">
        <color indexed="64"/>
      </top>
      <bottom style="medium">
        <color indexed="64"/>
      </bottom>
      <diagonal/>
    </border>
    <border>
      <left/>
      <right style="thin">
        <color rgb="FFBFBFBF"/>
      </right>
      <top style="medium">
        <color indexed="64"/>
      </top>
      <bottom style="thin">
        <color rgb="FFBFBFBF"/>
      </bottom>
      <diagonal/>
    </border>
    <border>
      <left style="thin">
        <color rgb="FFBFBFBF"/>
      </left>
      <right style="thin">
        <color rgb="FFBFBFBF"/>
      </right>
      <top style="medium">
        <color indexed="64"/>
      </top>
      <bottom style="thin">
        <color rgb="FFBFBFBF"/>
      </bottom>
      <diagonal/>
    </border>
    <border>
      <left style="thin">
        <color rgb="FFBFBFBF"/>
      </left>
      <right style="thin">
        <color indexed="64"/>
      </right>
      <top style="medium">
        <color auto="1"/>
      </top>
      <bottom style="thin">
        <color rgb="FFBFBFBF"/>
      </bottom>
      <diagonal/>
    </border>
    <border>
      <left/>
      <right style="medium">
        <color indexed="64"/>
      </right>
      <top style="medium">
        <color indexed="64"/>
      </top>
      <bottom style="thin">
        <color rgb="FFA6A6A6"/>
      </bottom>
      <diagonal/>
    </border>
    <border>
      <left/>
      <right style="thin">
        <color rgb="FFBFBFBF"/>
      </right>
      <top style="thin">
        <color rgb="FFBFBFBF"/>
      </top>
      <bottom style="medium">
        <color auto="1"/>
      </bottom>
      <diagonal/>
    </border>
    <border>
      <left style="thin">
        <color rgb="FFBFBFBF"/>
      </left>
      <right style="thin">
        <color auto="1"/>
      </right>
      <top style="thin">
        <color rgb="FFBFBFBF"/>
      </top>
      <bottom style="medium">
        <color indexed="64"/>
      </bottom>
      <diagonal/>
    </border>
    <border>
      <left/>
      <right style="medium">
        <color indexed="64"/>
      </right>
      <top style="thin">
        <color rgb="FFA6A6A6"/>
      </top>
      <bottom style="thin">
        <color rgb="FFA6A6A6"/>
      </bottom>
      <diagonal/>
    </border>
    <border>
      <left/>
      <right style="thin">
        <color rgb="FFA6A6A6"/>
      </right>
      <top/>
      <bottom style="medium">
        <color auto="1"/>
      </bottom>
      <diagonal/>
    </border>
    <border>
      <left style="thin">
        <color rgb="FFA6A6A6"/>
      </left>
      <right style="thin">
        <color rgb="FFA6A6A6"/>
      </right>
      <top/>
      <bottom style="medium">
        <color auto="1"/>
      </bottom>
      <diagonal/>
    </border>
    <border>
      <left style="medium">
        <color indexed="64"/>
      </left>
      <right style="medium">
        <color indexed="64"/>
      </right>
      <top style="thin">
        <color rgb="FFA6A6A6"/>
      </top>
      <bottom style="thin">
        <color rgb="FFA6A6A6"/>
      </bottom>
      <diagonal/>
    </border>
    <border>
      <left style="medium">
        <color auto="1"/>
      </left>
      <right style="thin">
        <color indexed="64"/>
      </right>
      <top style="medium">
        <color auto="1"/>
      </top>
      <bottom style="thin">
        <color rgb="FFA6A6A6"/>
      </bottom>
      <diagonal/>
    </border>
    <border>
      <left style="medium">
        <color auto="1"/>
      </left>
      <right style="thin">
        <color indexed="64"/>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right style="thin">
        <color rgb="FFA6A6A6"/>
      </right>
      <top style="medium">
        <color auto="1"/>
      </top>
      <bottom style="medium">
        <color auto="1"/>
      </bottom>
      <diagonal/>
    </border>
    <border>
      <left style="thin">
        <color rgb="FFA6A6A6"/>
      </left>
      <right style="medium">
        <color indexed="64"/>
      </right>
      <top style="medium">
        <color indexed="64"/>
      </top>
      <bottom style="medium">
        <color indexed="64"/>
      </bottom>
      <diagonal/>
    </border>
    <border>
      <left style="thin">
        <color theme="0" tint="-0.34998626667073579"/>
      </left>
      <right/>
      <top/>
      <bottom style="thin">
        <color theme="0" tint="-0.34998626667073579"/>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indexed="64"/>
      </right>
      <top/>
      <bottom/>
      <diagonal/>
    </border>
  </borders>
  <cellStyleXfs count="711">
    <xf numFmtId="0" fontId="0" fillId="0" borderId="0"/>
    <xf numFmtId="9" fontId="1" fillId="0" borderId="0" applyFont="0" applyFill="0" applyBorder="0" applyAlignment="0" applyProtection="0"/>
    <xf numFmtId="0" fontId="3" fillId="0" borderId="0"/>
    <xf numFmtId="0" fontId="3" fillId="0" borderId="0"/>
    <xf numFmtId="0" fontId="1" fillId="0" borderId="0"/>
    <xf numFmtId="0" fontId="3" fillId="0" borderId="0"/>
    <xf numFmtId="0" fontId="1" fillId="0" borderId="0"/>
    <xf numFmtId="0" fontId="1" fillId="0" borderId="0"/>
    <xf numFmtId="0" fontId="3" fillId="8" borderId="0"/>
    <xf numFmtId="0" fontId="3" fillId="0" borderId="0"/>
    <xf numFmtId="168" fontId="3" fillId="0" borderId="0"/>
    <xf numFmtId="0" fontId="3" fillId="0" borderId="0"/>
    <xf numFmtId="168" fontId="3" fillId="0" borderId="0"/>
    <xf numFmtId="168" fontId="3" fillId="0" borderId="0"/>
    <xf numFmtId="0" fontId="11" fillId="0" borderId="0"/>
    <xf numFmtId="0" fontId="11" fillId="0" borderId="0"/>
    <xf numFmtId="0" fontId="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 fillId="0" borderId="0"/>
    <xf numFmtId="0" fontId="3" fillId="0" borderId="0"/>
    <xf numFmtId="0" fontId="3" fillId="0" borderId="0"/>
    <xf numFmtId="169" fontId="13" fillId="0" borderId="0"/>
    <xf numFmtId="169" fontId="13" fillId="0" borderId="0"/>
    <xf numFmtId="0" fontId="14" fillId="12" borderId="0" applyNumberFormat="0" applyBorder="0" applyAlignment="0" applyProtection="0"/>
    <xf numFmtId="0" fontId="1" fillId="2"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2" borderId="0" applyNumberFormat="0" applyBorder="0" applyAlignment="0" applyProtection="0"/>
    <xf numFmtId="0" fontId="1" fillId="3" borderId="0" applyNumberFormat="0" applyBorder="0" applyAlignment="0" applyProtection="0"/>
    <xf numFmtId="0" fontId="14" fillId="13"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4" fillId="21" borderId="0" applyNumberFormat="0" applyBorder="0" applyAlignment="0" applyProtection="0"/>
    <xf numFmtId="0" fontId="14" fillId="25" borderId="0" applyNumberFormat="0" applyBorder="0" applyAlignment="0" applyProtection="0"/>
    <xf numFmtId="0" fontId="15" fillId="22" borderId="0" applyNumberFormat="0" applyBorder="0" applyAlignment="0" applyProtection="0"/>
    <xf numFmtId="0" fontId="15" fillId="26" borderId="0" applyNumberFormat="0" applyBorder="0" applyAlignment="0" applyProtection="0"/>
    <xf numFmtId="0" fontId="14" fillId="18" borderId="0" applyNumberFormat="0" applyBorder="0" applyAlignment="0" applyProtection="0"/>
    <xf numFmtId="0" fontId="14" fillId="22" borderId="0" applyNumberFormat="0" applyBorder="0" applyAlignment="0" applyProtection="0"/>
    <xf numFmtId="0" fontId="15" fillId="22" borderId="0" applyNumberFormat="0" applyBorder="0" applyAlignment="0" applyProtection="0"/>
    <xf numFmtId="0" fontId="15" fillId="27" borderId="0" applyNumberFormat="0" applyBorder="0" applyAlignment="0" applyProtection="0"/>
    <xf numFmtId="0" fontId="14" fillId="28" borderId="0" applyNumberFormat="0" applyBorder="0" applyAlignment="0" applyProtection="0"/>
    <xf numFmtId="0" fontId="14"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4" fillId="21" borderId="0" applyNumberFormat="0" applyBorder="0" applyAlignment="0" applyProtection="0"/>
    <xf numFmtId="0" fontId="14" fillId="29" borderId="0" applyNumberFormat="0" applyBorder="0" applyAlignment="0" applyProtection="0"/>
    <xf numFmtId="0" fontId="15" fillId="29" borderId="0" applyNumberFormat="0" applyBorder="0" applyAlignment="0" applyProtection="0"/>
    <xf numFmtId="0" fontId="15" fillId="30" borderId="0" applyNumberFormat="0" applyBorder="0" applyAlignment="0" applyProtection="0"/>
    <xf numFmtId="0" fontId="16" fillId="0" borderId="0"/>
    <xf numFmtId="164" fontId="17" fillId="0" borderId="0" applyFont="0" applyFill="0" applyBorder="0" applyAlignment="0" applyProtection="0"/>
    <xf numFmtId="0" fontId="18" fillId="31" borderId="0" applyNumberFormat="0" applyBorder="0" applyAlignment="0" applyProtection="0"/>
    <xf numFmtId="0" fontId="19" fillId="0" borderId="0" applyNumberFormat="0" applyFill="0" applyBorder="0" applyAlignment="0"/>
    <xf numFmtId="165" fontId="3" fillId="32" borderId="0" applyNumberFormat="0" applyFont="0" applyBorder="0" applyAlignment="0">
      <alignment horizontal="right"/>
    </xf>
    <xf numFmtId="165" fontId="3" fillId="32" borderId="0" applyNumberFormat="0" applyFont="0" applyBorder="0" applyAlignment="0">
      <alignment horizontal="right"/>
    </xf>
    <xf numFmtId="165" fontId="3" fillId="32" borderId="0" applyNumberFormat="0" applyFont="0" applyBorder="0" applyAlignment="0">
      <alignment horizontal="right"/>
    </xf>
    <xf numFmtId="165" fontId="3" fillId="32" borderId="0" applyNumberFormat="0" applyFont="0" applyBorder="0" applyAlignment="0">
      <alignment horizontal="right"/>
    </xf>
    <xf numFmtId="0" fontId="20" fillId="0" borderId="0" applyNumberFormat="0" applyFill="0" applyBorder="0" applyAlignment="0">
      <protection locked="0"/>
    </xf>
    <xf numFmtId="0" fontId="21" fillId="15" borderId="34" applyNumberFormat="0" applyAlignment="0" applyProtection="0"/>
    <xf numFmtId="0" fontId="21" fillId="15" borderId="34" applyNumberFormat="0" applyAlignment="0" applyProtection="0"/>
    <xf numFmtId="0" fontId="21" fillId="15" borderId="34" applyNumberFormat="0" applyAlignment="0" applyProtection="0"/>
    <xf numFmtId="0" fontId="21" fillId="15" borderId="34" applyNumberFormat="0" applyAlignment="0" applyProtection="0"/>
    <xf numFmtId="0" fontId="21" fillId="15" borderId="34" applyNumberFormat="0" applyAlignment="0" applyProtection="0"/>
    <xf numFmtId="0" fontId="21" fillId="15" borderId="34" applyNumberFormat="0" applyAlignment="0" applyProtection="0"/>
    <xf numFmtId="0" fontId="21" fillId="15" borderId="34" applyNumberFormat="0" applyAlignment="0" applyProtection="0"/>
    <xf numFmtId="0" fontId="22" fillId="33" borderId="35" applyNumberFormat="0" applyAlignment="0" applyProtection="0"/>
    <xf numFmtId="0" fontId="22" fillId="33" borderId="35" applyNumberFormat="0" applyAlignment="0" applyProtection="0"/>
    <xf numFmtId="165" fontId="3" fillId="0" borderId="0" applyFont="0" applyFill="0" applyBorder="0" applyAlignment="0" applyProtection="0"/>
    <xf numFmtId="0" fontId="2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14" fillId="0" borderId="0" applyFont="0" applyFill="0" applyBorder="0" applyAlignment="0" applyProtection="0"/>
    <xf numFmtId="167" fontId="3" fillId="0" borderId="0" applyFont="0" applyFill="0" applyBorder="0" applyAlignment="0" applyProtection="0"/>
    <xf numFmtId="167" fontId="14"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24"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7" fontId="3"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3" fillId="0" borderId="0" applyFont="0" applyFill="0" applyBorder="0" applyAlignment="0" applyProtection="0"/>
    <xf numFmtId="167" fontId="24" fillId="0" borderId="0" applyFont="0" applyFill="0" applyBorder="0" applyAlignment="0" applyProtection="0"/>
    <xf numFmtId="0"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3" fontId="25"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0" fontId="27" fillId="36" borderId="0" applyNumberFormat="0" applyBorder="0" applyAlignment="0" applyProtection="0"/>
    <xf numFmtId="0" fontId="27" fillId="37" borderId="0" applyNumberFormat="0" applyBorder="0" applyAlignment="0" applyProtection="0"/>
    <xf numFmtId="0" fontId="27" fillId="38" borderId="0" applyNumberFormat="0" applyBorder="0" applyAlignment="0" applyProtection="0"/>
    <xf numFmtId="168" fontId="14" fillId="0" borderId="0" applyFont="0" applyFill="0" applyBorder="0" applyAlignment="0" applyProtection="0"/>
    <xf numFmtId="0" fontId="28" fillId="0" borderId="0" applyNumberForma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0" fontId="29" fillId="0" borderId="0"/>
    <xf numFmtId="0" fontId="30" fillId="0" borderId="0"/>
    <xf numFmtId="0" fontId="31" fillId="39" borderId="0" applyNumberFormat="0" applyBorder="0" applyAlignment="0" applyProtection="0"/>
    <xf numFmtId="0" fontId="6" fillId="0" borderId="0" applyFill="0" applyBorder="0">
      <alignment vertical="center"/>
    </xf>
    <xf numFmtId="0" fontId="32" fillId="0" borderId="37" applyNumberFormat="0" applyFill="0" applyAlignment="0" applyProtection="0"/>
    <xf numFmtId="0" fontId="6" fillId="0" borderId="0" applyFill="0" applyBorder="0">
      <alignment vertical="center"/>
    </xf>
    <xf numFmtId="0" fontId="33" fillId="0" borderId="0" applyFill="0" applyBorder="0">
      <alignment vertical="center"/>
    </xf>
    <xf numFmtId="0" fontId="34" fillId="0" borderId="38" applyNumberFormat="0" applyFill="0" applyAlignment="0" applyProtection="0"/>
    <xf numFmtId="0" fontId="33" fillId="0" borderId="0" applyFill="0" applyBorder="0">
      <alignment vertical="center"/>
    </xf>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6" fillId="0" borderId="0" applyFill="0" applyBorder="0">
      <alignment vertical="center"/>
    </xf>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6" fillId="0" borderId="0" applyFill="0" applyBorder="0">
      <alignment vertical="center"/>
    </xf>
    <xf numFmtId="0" fontId="13" fillId="0" borderId="0" applyFill="0" applyBorder="0">
      <alignment vertical="center"/>
    </xf>
    <xf numFmtId="0" fontId="35" fillId="0" borderId="0" applyNumberFormat="0" applyFill="0" applyBorder="0" applyAlignment="0" applyProtection="0"/>
    <xf numFmtId="0" fontId="13" fillId="0" borderId="0" applyFill="0" applyBorder="0">
      <alignment vertical="center"/>
    </xf>
    <xf numFmtId="172" fontId="37" fillId="0" borderId="0"/>
    <xf numFmtId="0" fontId="38"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1" fillId="0" borderId="0" applyNumberFormat="0" applyFill="0" applyBorder="0" applyAlignment="0" applyProtection="0"/>
    <xf numFmtId="0" fontId="39" fillId="0" borderId="0" applyNumberFormat="0" applyFill="0" applyBorder="0" applyAlignment="0" applyProtection="0">
      <alignment vertical="top"/>
      <protection locked="0"/>
    </xf>
    <xf numFmtId="0" fontId="42" fillId="0" borderId="0" applyFill="0" applyBorder="0">
      <alignment horizontal="center" vertical="center"/>
      <protection locked="0"/>
    </xf>
    <xf numFmtId="0" fontId="43" fillId="0" borderId="0" applyFill="0" applyBorder="0">
      <alignment horizontal="left" vertical="center"/>
      <protection locked="0"/>
    </xf>
    <xf numFmtId="173" fontId="3" fillId="40" borderId="0" applyFont="0" applyBorder="0">
      <alignment horizontal="right"/>
    </xf>
    <xf numFmtId="172" fontId="3" fillId="40" borderId="0" applyFont="0" applyBorder="0" applyAlignment="0"/>
    <xf numFmtId="173" fontId="3" fillId="40" borderId="0" applyFont="0" applyBorder="0">
      <alignment horizontal="right"/>
    </xf>
    <xf numFmtId="0" fontId="44" fillId="13" borderId="34" applyNumberFormat="0" applyAlignment="0" applyProtection="0"/>
    <xf numFmtId="0" fontId="44" fillId="13" borderId="34" applyNumberFormat="0" applyAlignment="0" applyProtection="0"/>
    <xf numFmtId="0" fontId="44" fillId="13" borderId="34" applyNumberFormat="0" applyAlignment="0" applyProtection="0"/>
    <xf numFmtId="0" fontId="44" fillId="13" borderId="34" applyNumberFormat="0" applyAlignment="0" applyProtection="0"/>
    <xf numFmtId="0" fontId="44" fillId="13" borderId="34" applyNumberFormat="0" applyAlignment="0" applyProtection="0"/>
    <xf numFmtId="0" fontId="44" fillId="13" borderId="34" applyNumberFormat="0" applyAlignment="0" applyProtection="0"/>
    <xf numFmtId="0" fontId="44" fillId="13" borderId="34" applyNumberFormat="0" applyAlignment="0" applyProtection="0"/>
    <xf numFmtId="165" fontId="3" fillId="41" borderId="0" applyFont="0" applyBorder="0" applyAlignment="0">
      <alignment horizontal="right"/>
      <protection locked="0"/>
    </xf>
    <xf numFmtId="165" fontId="3" fillId="41" borderId="0" applyFont="0" applyBorder="0" applyAlignment="0">
      <alignment horizontal="right"/>
      <protection locked="0"/>
    </xf>
    <xf numFmtId="165" fontId="3" fillId="41" borderId="0" applyFont="0" applyBorder="0" applyAlignment="0">
      <alignment horizontal="right"/>
      <protection locked="0"/>
    </xf>
    <xf numFmtId="165" fontId="3" fillId="41" borderId="0" applyFont="0" applyBorder="0" applyAlignment="0">
      <alignment horizontal="right"/>
      <protection locked="0"/>
    </xf>
    <xf numFmtId="165" fontId="3" fillId="41" borderId="0" applyFont="0" applyBorder="0" applyAlignment="0">
      <alignment horizontal="right"/>
      <protection locked="0"/>
    </xf>
    <xf numFmtId="165" fontId="3" fillId="41" borderId="0" applyFont="0" applyBorder="0" applyAlignment="0">
      <alignment horizontal="right"/>
      <protection locked="0"/>
    </xf>
    <xf numFmtId="165" fontId="3" fillId="42" borderId="0" applyFont="0" applyBorder="0" applyAlignment="0">
      <alignment horizontal="right"/>
      <protection locked="0"/>
    </xf>
    <xf numFmtId="10" fontId="3" fillId="42" borderId="0" applyFont="0" applyBorder="0">
      <alignment horizontal="right"/>
      <protection locked="0"/>
    </xf>
    <xf numFmtId="165" fontId="3" fillId="42" borderId="0" applyFont="0" applyBorder="0" applyAlignment="0">
      <alignment horizontal="right"/>
      <protection locked="0"/>
    </xf>
    <xf numFmtId="3" fontId="3" fillId="43" borderId="0" applyFont="0" applyBorder="0">
      <protection locked="0"/>
    </xf>
    <xf numFmtId="172" fontId="33" fillId="43" borderId="0" applyBorder="0" applyAlignment="0">
      <protection locked="0"/>
    </xf>
    <xf numFmtId="174" fontId="3" fillId="44" borderId="0" applyFont="0" applyBorder="0">
      <alignment horizontal="right"/>
      <protection locked="0"/>
    </xf>
    <xf numFmtId="174" fontId="3" fillId="44" borderId="0" applyFont="0" applyBorder="0">
      <alignment horizontal="right"/>
      <protection locked="0"/>
    </xf>
    <xf numFmtId="174" fontId="3" fillId="44" borderId="0" applyFont="0" applyBorder="0">
      <alignment horizontal="right"/>
      <protection locked="0"/>
    </xf>
    <xf numFmtId="165" fontId="3" fillId="40" borderId="0" applyFont="0" applyBorder="0">
      <alignment horizontal="right"/>
      <protection locked="0"/>
    </xf>
    <xf numFmtId="165" fontId="3" fillId="40" borderId="0" applyFont="0" applyBorder="0">
      <alignment horizontal="right"/>
      <protection locked="0"/>
    </xf>
    <xf numFmtId="165" fontId="3" fillId="40" borderId="0" applyFont="0" applyBorder="0">
      <alignment horizontal="right"/>
      <protection locked="0"/>
    </xf>
    <xf numFmtId="175" fontId="1" fillId="35" borderId="17">
      <protection locked="0"/>
    </xf>
    <xf numFmtId="175" fontId="1" fillId="35" borderId="17">
      <protection locked="0"/>
    </xf>
    <xf numFmtId="175" fontId="1" fillId="35" borderId="17">
      <protection locked="0"/>
    </xf>
    <xf numFmtId="49" fontId="1" fillId="35" borderId="17" applyFont="0" applyAlignment="0">
      <alignment horizontal="left" vertical="center" wrapText="1"/>
      <protection locked="0"/>
    </xf>
    <xf numFmtId="49" fontId="1" fillId="35" borderId="17" applyFont="0" applyAlignment="0">
      <alignment horizontal="left" vertical="center" wrapText="1"/>
      <protection locked="0"/>
    </xf>
    <xf numFmtId="49" fontId="1" fillId="35" borderId="17" applyFont="0" applyAlignment="0">
      <alignment horizontal="left" vertical="center" wrapText="1"/>
      <protection locked="0"/>
    </xf>
    <xf numFmtId="172" fontId="45" fillId="45" borderId="0" applyBorder="0" applyAlignment="0"/>
    <xf numFmtId="0" fontId="13" fillId="32" borderId="0"/>
    <xf numFmtId="0" fontId="46" fillId="0" borderId="40" applyNumberFormat="0" applyFill="0" applyAlignment="0" applyProtection="0"/>
    <xf numFmtId="173" fontId="9" fillId="32" borderId="41" applyFont="0" applyBorder="0" applyAlignment="0"/>
    <xf numFmtId="172" fontId="33" fillId="32" borderId="0" applyFont="0" applyBorder="0" applyAlignment="0"/>
    <xf numFmtId="176" fontId="47" fillId="0" borderId="0"/>
    <xf numFmtId="0" fontId="48" fillId="0" borderId="0" applyFill="0" applyBorder="0">
      <alignment horizontal="left" vertical="center"/>
    </xf>
    <xf numFmtId="0" fontId="49" fillId="16" borderId="0" applyNumberFormat="0" applyBorder="0" applyAlignment="0" applyProtection="0"/>
    <xf numFmtId="175" fontId="1" fillId="4" borderId="17"/>
    <xf numFmtId="175" fontId="1" fillId="4" borderId="17"/>
    <xf numFmtId="175" fontId="1" fillId="4" borderId="17"/>
    <xf numFmtId="177" fontId="50" fillId="0" borderId="0"/>
    <xf numFmtId="0" fontId="3" fillId="0" borderId="0"/>
    <xf numFmtId="0" fontId="3" fillId="0" borderId="0"/>
    <xf numFmtId="0" fontId="3" fillId="0" borderId="0"/>
    <xf numFmtId="0" fontId="3" fillId="8" borderId="0"/>
    <xf numFmtId="0" fontId="1" fillId="0" borderId="0"/>
    <xf numFmtId="0" fontId="3" fillId="0" borderId="0" applyFill="0"/>
    <xf numFmtId="0" fontId="3" fillId="0" borderId="0" applyFill="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8"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8" borderId="0"/>
    <xf numFmtId="0" fontId="3" fillId="8" borderId="0"/>
    <xf numFmtId="0" fontId="3" fillId="0" borderId="0"/>
    <xf numFmtId="0" fontId="1" fillId="0" borderId="0">
      <protection locked="0"/>
    </xf>
    <xf numFmtId="0" fontId="3" fillId="0" borderId="0"/>
    <xf numFmtId="0" fontId="24" fillId="0" borderId="0"/>
    <xf numFmtId="0" fontId="14" fillId="0" borderId="0"/>
    <xf numFmtId="0" fontId="14" fillId="0" borderId="0"/>
    <xf numFmtId="0" fontId="3" fillId="0" borderId="0"/>
    <xf numFmtId="0" fontId="3" fillId="0" borderId="0"/>
    <xf numFmtId="0" fontId="3" fillId="0" borderId="0"/>
    <xf numFmtId="0" fontId="3" fillId="0" borderId="0" applyFill="0"/>
    <xf numFmtId="0" fontId="3" fillId="0" borderId="0"/>
    <xf numFmtId="0" fontId="3" fillId="0" borderId="0" applyFill="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1" fillId="0" borderId="0">
      <protection locked="0"/>
    </xf>
    <xf numFmtId="0" fontId="3" fillId="0" borderId="0"/>
    <xf numFmtId="0" fontId="3" fillId="8" borderId="0"/>
    <xf numFmtId="0" fontId="3" fillId="0" borderId="0"/>
    <xf numFmtId="0" fontId="3" fillId="8" borderId="0"/>
    <xf numFmtId="0" fontId="1" fillId="0" borderId="0"/>
    <xf numFmtId="0" fontId="1" fillId="0" borderId="0"/>
    <xf numFmtId="0" fontId="1" fillId="0" borderId="0"/>
    <xf numFmtId="0" fontId="3" fillId="0" borderId="0"/>
    <xf numFmtId="0" fontId="3" fillId="0" borderId="0"/>
    <xf numFmtId="0" fontId="3" fillId="0" borderId="0"/>
    <xf numFmtId="0" fontId="1" fillId="0" borderId="0">
      <protection locked="0"/>
    </xf>
    <xf numFmtId="0" fontId="3" fillId="0" borderId="0"/>
    <xf numFmtId="0" fontId="3" fillId="0" borderId="0"/>
    <xf numFmtId="0" fontId="3" fillId="0" borderId="0"/>
    <xf numFmtId="0" fontId="3" fillId="0" borderId="0"/>
    <xf numFmtId="0" fontId="3" fillId="0" borderId="0" applyFill="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Fill="0"/>
    <xf numFmtId="0" fontId="3" fillId="0" borderId="0"/>
    <xf numFmtId="0" fontId="1" fillId="0" borderId="0"/>
    <xf numFmtId="0" fontId="3" fillId="0" borderId="0"/>
    <xf numFmtId="0" fontId="3" fillId="0" borderId="0"/>
    <xf numFmtId="0" fontId="3" fillId="0" borderId="0"/>
    <xf numFmtId="0" fontId="3" fillId="0" borderId="0"/>
    <xf numFmtId="0" fontId="14" fillId="0" borderId="0"/>
    <xf numFmtId="0" fontId="3" fillId="0" borderId="0"/>
    <xf numFmtId="0" fontId="14" fillId="0" borderId="0"/>
    <xf numFmtId="0" fontId="17" fillId="0" borderId="0"/>
    <xf numFmtId="0" fontId="3" fillId="8" borderId="0"/>
    <xf numFmtId="0" fontId="3" fillId="8"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14" borderId="42" applyNumberFormat="0" applyFont="0" applyAlignment="0" applyProtection="0"/>
    <xf numFmtId="0" fontId="3" fillId="14" borderId="42" applyNumberFormat="0" applyFont="0" applyAlignment="0" applyProtection="0"/>
    <xf numFmtId="0" fontId="3" fillId="14" borderId="42" applyNumberFormat="0" applyFont="0" applyAlignment="0" applyProtection="0"/>
    <xf numFmtId="0" fontId="3" fillId="14" borderId="42" applyNumberFormat="0" applyFont="0" applyAlignment="0" applyProtection="0"/>
    <xf numFmtId="0" fontId="3" fillId="14" borderId="42" applyNumberFormat="0" applyFont="0" applyAlignment="0" applyProtection="0"/>
    <xf numFmtId="0" fontId="3" fillId="14" borderId="42" applyNumberFormat="0" applyFont="0" applyAlignment="0" applyProtection="0"/>
    <xf numFmtId="0" fontId="3" fillId="14" borderId="42" applyNumberFormat="0" applyFont="0" applyAlignment="0" applyProtection="0"/>
    <xf numFmtId="0" fontId="3" fillId="14" borderId="42" applyNumberFormat="0" applyFont="0" applyAlignment="0" applyProtection="0"/>
    <xf numFmtId="0" fontId="3" fillId="14" borderId="42" applyNumberFormat="0" applyFont="0" applyAlignment="0" applyProtection="0"/>
    <xf numFmtId="0" fontId="3" fillId="14" borderId="42" applyNumberFormat="0" applyFont="0" applyAlignment="0" applyProtection="0"/>
    <xf numFmtId="0" fontId="3" fillId="14" borderId="42" applyNumberFormat="0" applyFont="0" applyAlignment="0" applyProtection="0"/>
    <xf numFmtId="0" fontId="3" fillId="14" borderId="42" applyNumberFormat="0" applyFont="0" applyAlignment="0" applyProtection="0"/>
    <xf numFmtId="0" fontId="3" fillId="14" borderId="42" applyNumberFormat="0" applyFont="0" applyAlignment="0" applyProtection="0"/>
    <xf numFmtId="0" fontId="3" fillId="14" borderId="42" applyNumberFormat="0" applyFont="0" applyAlignment="0" applyProtection="0"/>
    <xf numFmtId="0" fontId="3" fillId="14" borderId="42" applyNumberFormat="0" applyFont="0" applyAlignment="0" applyProtection="0"/>
    <xf numFmtId="0" fontId="3" fillId="14" borderId="42" applyNumberFormat="0" applyFont="0" applyAlignment="0" applyProtection="0"/>
    <xf numFmtId="0" fontId="3" fillId="14" borderId="42" applyNumberFormat="0" applyFont="0" applyAlignment="0" applyProtection="0"/>
    <xf numFmtId="0" fontId="3" fillId="14" borderId="42" applyNumberFormat="0" applyFont="0" applyAlignment="0" applyProtection="0"/>
    <xf numFmtId="0" fontId="3" fillId="14" borderId="42" applyNumberFormat="0" applyFont="0" applyAlignment="0" applyProtection="0"/>
    <xf numFmtId="0" fontId="3" fillId="14" borderId="42" applyNumberFormat="0" applyFont="0" applyAlignment="0" applyProtection="0"/>
    <xf numFmtId="0" fontId="3" fillId="14" borderId="42" applyNumberFormat="0" applyFont="0" applyAlignment="0" applyProtection="0"/>
    <xf numFmtId="0" fontId="51" fillId="15" borderId="43" applyNumberFormat="0" applyAlignment="0" applyProtection="0"/>
    <xf numFmtId="0" fontId="51" fillId="15" borderId="43" applyNumberFormat="0" applyAlignment="0" applyProtection="0"/>
    <xf numFmtId="0" fontId="51" fillId="15" borderId="43" applyNumberFormat="0" applyAlignment="0" applyProtection="0"/>
    <xf numFmtId="0" fontId="51" fillId="15" borderId="43" applyNumberFormat="0" applyAlignment="0" applyProtection="0"/>
    <xf numFmtId="0" fontId="51" fillId="15" borderId="43" applyNumberFormat="0" applyAlignment="0" applyProtection="0"/>
    <xf numFmtId="0" fontId="51" fillId="15" borderId="43" applyNumberFormat="0" applyAlignment="0" applyProtection="0"/>
    <xf numFmtId="0" fontId="51" fillId="15" borderId="43" applyNumberFormat="0" applyAlignment="0" applyProtection="0"/>
    <xf numFmtId="178" fontId="3" fillId="0" borderId="0" applyFill="0" applyBorder="0"/>
    <xf numFmtId="178" fontId="3" fillId="0" borderId="0" applyFill="0" applyBorder="0"/>
    <xf numFmtId="178" fontId="3" fillId="0" borderId="0" applyFill="0" applyBorder="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72" fontId="52" fillId="0" borderId="0"/>
    <xf numFmtId="0" fontId="36" fillId="0" borderId="0" applyFill="0" applyBorder="0">
      <alignment vertical="center"/>
    </xf>
    <xf numFmtId="0" fontId="23" fillId="0" borderId="0" applyNumberFormat="0" applyFont="0" applyFill="0" applyBorder="0" applyAlignment="0" applyProtection="0">
      <alignment horizontal="left"/>
    </xf>
    <xf numFmtId="15" fontId="23" fillId="0" borderId="0" applyFont="0" applyFill="0" applyBorder="0" applyAlignment="0" applyProtection="0"/>
    <xf numFmtId="4" fontId="23" fillId="0" borderId="0" applyFont="0" applyFill="0" applyBorder="0" applyAlignment="0" applyProtection="0"/>
    <xf numFmtId="179" fontId="53" fillId="0" borderId="8"/>
    <xf numFmtId="0" fontId="54" fillId="0" borderId="5">
      <alignment horizontal="center"/>
    </xf>
    <xf numFmtId="0" fontId="54" fillId="0" borderId="5">
      <alignment horizontal="center"/>
    </xf>
    <xf numFmtId="0" fontId="54" fillId="0" borderId="5">
      <alignment horizontal="center"/>
    </xf>
    <xf numFmtId="0" fontId="54" fillId="0" borderId="5">
      <alignment horizontal="center"/>
    </xf>
    <xf numFmtId="0" fontId="54" fillId="0" borderId="5">
      <alignment horizontal="center"/>
    </xf>
    <xf numFmtId="0" fontId="54" fillId="0" borderId="5">
      <alignment horizontal="center"/>
    </xf>
    <xf numFmtId="0" fontId="54" fillId="0" borderId="5">
      <alignment horizontal="center"/>
    </xf>
    <xf numFmtId="0" fontId="54" fillId="0" borderId="5">
      <alignment horizontal="center"/>
    </xf>
    <xf numFmtId="0" fontId="54" fillId="0" borderId="5">
      <alignment horizontal="center"/>
    </xf>
    <xf numFmtId="0" fontId="54" fillId="0" borderId="5">
      <alignment horizontal="center"/>
    </xf>
    <xf numFmtId="0" fontId="54" fillId="0" borderId="5">
      <alignment horizontal="center"/>
    </xf>
    <xf numFmtId="3" fontId="23" fillId="0" borderId="0" applyFont="0" applyFill="0" applyBorder="0" applyAlignment="0" applyProtection="0"/>
    <xf numFmtId="0" fontId="23" fillId="46" borderId="0" applyNumberFormat="0" applyFont="0" applyBorder="0" applyAlignment="0" applyProtection="0"/>
    <xf numFmtId="180" fontId="3" fillId="0" borderId="0"/>
    <xf numFmtId="180" fontId="3" fillId="0" borderId="0"/>
    <xf numFmtId="180" fontId="3" fillId="0" borderId="0"/>
    <xf numFmtId="181" fontId="13" fillId="0" borderId="0" applyFill="0" applyBorder="0">
      <alignment horizontal="right" vertical="center"/>
    </xf>
    <xf numFmtId="182" fontId="13" fillId="0" borderId="0" applyFill="0" applyBorder="0">
      <alignment horizontal="right" vertical="center"/>
    </xf>
    <xf numFmtId="183" fontId="13" fillId="0" borderId="0" applyFill="0" applyBorder="0">
      <alignment horizontal="right" vertical="center"/>
    </xf>
    <xf numFmtId="175" fontId="5" fillId="35" borderId="21">
      <alignment horizontal="right" indent="2"/>
      <protection locked="0"/>
    </xf>
    <xf numFmtId="0" fontId="3" fillId="14" borderId="0" applyNumberFormat="0" applyFont="0" applyBorder="0" applyAlignment="0" applyProtection="0"/>
    <xf numFmtId="0" fontId="3" fillId="14" borderId="0" applyNumberFormat="0" applyFont="0" applyBorder="0" applyAlignment="0" applyProtection="0"/>
    <xf numFmtId="0" fontId="3" fillId="15" borderId="0" applyNumberFormat="0" applyFont="0" applyBorder="0" applyAlignment="0" applyProtection="0"/>
    <xf numFmtId="0" fontId="3" fillId="15" borderId="0" applyNumberFormat="0" applyFont="0" applyBorder="0" applyAlignment="0" applyProtection="0"/>
    <xf numFmtId="0" fontId="3" fillId="17" borderId="0" applyNumberFormat="0" applyFont="0" applyBorder="0" applyAlignment="0" applyProtection="0"/>
    <xf numFmtId="0" fontId="3" fillId="17" borderId="0" applyNumberFormat="0" applyFont="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17" borderId="0" applyNumberFormat="0" applyFont="0" applyBorder="0" applyAlignment="0" applyProtection="0"/>
    <xf numFmtId="0" fontId="3" fillId="17" borderId="0" applyNumberFormat="0" applyFont="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Border="0" applyAlignment="0" applyProtection="0"/>
    <xf numFmtId="0" fontId="3" fillId="0" borderId="0" applyNumberFormat="0" applyFont="0" applyBorder="0" applyAlignment="0" applyProtection="0"/>
    <xf numFmtId="0" fontId="55" fillId="0" borderId="0" applyNumberFormat="0" applyFill="0" applyBorder="0" applyAlignment="0" applyProtection="0"/>
    <xf numFmtId="0" fontId="56" fillId="47"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8" fillId="0" borderId="0"/>
    <xf numFmtId="0" fontId="57" fillId="0" borderId="0"/>
    <xf numFmtId="15" fontId="3" fillId="0" borderId="0"/>
    <xf numFmtId="15" fontId="3" fillId="0" borderId="0"/>
    <xf numFmtId="15" fontId="3" fillId="0" borderId="0"/>
    <xf numFmtId="10" fontId="3" fillId="0" borderId="0"/>
    <xf numFmtId="10" fontId="3" fillId="0" borderId="0"/>
    <xf numFmtId="10" fontId="3" fillId="0" borderId="0"/>
    <xf numFmtId="0" fontId="58" fillId="48" borderId="44" applyBorder="0" applyProtection="0">
      <alignment horizontal="centerContinuous" vertical="center"/>
    </xf>
    <xf numFmtId="0" fontId="59" fillId="0" borderId="0" applyBorder="0" applyProtection="0">
      <alignment vertical="center"/>
    </xf>
    <xf numFmtId="0" fontId="60" fillId="0" borderId="0">
      <alignment horizontal="left"/>
    </xf>
    <xf numFmtId="0" fontId="60" fillId="0" borderId="9" applyFill="0" applyBorder="0" applyProtection="0">
      <alignment horizontal="left" vertical="top"/>
    </xf>
    <xf numFmtId="0" fontId="56" fillId="49" borderId="0">
      <alignment horizontal="left" vertical="center"/>
      <protection locked="0"/>
    </xf>
    <xf numFmtId="0" fontId="61" fillId="11" borderId="0">
      <alignment vertical="center"/>
      <protection locked="0"/>
    </xf>
    <xf numFmtId="49" fontId="3" fillId="0" borderId="0" applyFont="0" applyFill="0" applyBorder="0" applyAlignment="0" applyProtection="0"/>
    <xf numFmtId="0" fontId="62" fillId="0" borderId="0"/>
    <xf numFmtId="49" fontId="3" fillId="0" borderId="0" applyFont="0" applyFill="0" applyBorder="0" applyAlignment="0" applyProtection="0"/>
    <xf numFmtId="0" fontId="63" fillId="0" borderId="0"/>
    <xf numFmtId="0" fontId="63" fillId="0" borderId="0"/>
    <xf numFmtId="0" fontId="62" fillId="0" borderId="0"/>
    <xf numFmtId="176" fontId="64" fillId="0" borderId="0"/>
    <xf numFmtId="0" fontId="55" fillId="0" borderId="0" applyNumberFormat="0" applyFill="0" applyBorder="0" applyAlignment="0" applyProtection="0"/>
    <xf numFmtId="0" fontId="65" fillId="0" borderId="0" applyFill="0" applyBorder="0">
      <alignment horizontal="left" vertical="center"/>
      <protection locked="0"/>
    </xf>
    <xf numFmtId="0" fontId="62" fillId="0" borderId="0"/>
    <xf numFmtId="0" fontId="66" fillId="0" borderId="0" applyFill="0" applyBorder="0">
      <alignment horizontal="left" vertical="center"/>
      <protection locked="0"/>
    </xf>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67" fillId="0" borderId="0" applyNumberFormat="0" applyFill="0" applyBorder="0" applyAlignment="0" applyProtection="0"/>
    <xf numFmtId="184" fontId="3" fillId="0" borderId="44" applyBorder="0" applyProtection="0">
      <alignment horizontal="right"/>
    </xf>
    <xf numFmtId="184" fontId="3" fillId="0" borderId="44" applyBorder="0" applyProtection="0">
      <alignment horizontal="right"/>
    </xf>
    <xf numFmtId="184" fontId="3" fillId="0" borderId="44" applyBorder="0" applyProtection="0">
      <alignment horizontal="right"/>
    </xf>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3" fillId="0" borderId="0"/>
    <xf numFmtId="0" fontId="3" fillId="8" borderId="0"/>
    <xf numFmtId="0" fontId="3" fillId="8" borderId="0"/>
    <xf numFmtId="0" fontId="3" fillId="8"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54" fillId="0" borderId="5">
      <alignment horizontal="center"/>
    </xf>
    <xf numFmtId="0" fontId="54" fillId="0" borderId="5">
      <alignment horizontal="center"/>
    </xf>
    <xf numFmtId="0" fontId="54" fillId="0" borderId="5">
      <alignment horizontal="center"/>
    </xf>
    <xf numFmtId="0" fontId="1" fillId="0" borderId="0"/>
    <xf numFmtId="0" fontId="1" fillId="0" borderId="0"/>
    <xf numFmtId="0" fontId="3" fillId="0" borderId="0"/>
    <xf numFmtId="0" fontId="1" fillId="0" borderId="0"/>
    <xf numFmtId="0" fontId="1" fillId="0" borderId="0"/>
    <xf numFmtId="0" fontId="1" fillId="0" borderId="0"/>
    <xf numFmtId="0" fontId="26" fillId="11" borderId="26">
      <alignment vertical="center"/>
    </xf>
    <xf numFmtId="0" fontId="3" fillId="59" borderId="0"/>
  </cellStyleXfs>
  <cellXfs count="693">
    <xf numFmtId="0" fontId="0" fillId="0" borderId="0" xfId="0"/>
    <xf numFmtId="0" fontId="0" fillId="0" borderId="0" xfId="0" applyAlignment="1">
      <alignment vertical="center"/>
    </xf>
    <xf numFmtId="0" fontId="5" fillId="5" borderId="0" xfId="5" applyFont="1" applyFill="1"/>
    <xf numFmtId="0" fontId="56" fillId="48" borderId="0" xfId="5" applyFont="1" applyFill="1" applyAlignment="1">
      <alignment vertical="center"/>
    </xf>
    <xf numFmtId="0" fontId="56" fillId="48" borderId="0" xfId="0" applyFont="1" applyFill="1" applyAlignment="1">
      <alignment vertical="center"/>
    </xf>
    <xf numFmtId="0" fontId="56" fillId="48" borderId="0" xfId="0" applyFont="1" applyFill="1" applyAlignment="1">
      <alignment vertical="center" wrapText="1"/>
    </xf>
    <xf numFmtId="0" fontId="0" fillId="5" borderId="0" xfId="0" applyFill="1"/>
    <xf numFmtId="0" fontId="56" fillId="48" borderId="0" xfId="0" applyFont="1" applyFill="1" applyAlignment="1">
      <alignment horizontal="left" vertical="center"/>
    </xf>
    <xf numFmtId="0" fontId="56" fillId="49" borderId="0" xfId="651" applyProtection="1">
      <alignment horizontal="left" vertical="center"/>
    </xf>
    <xf numFmtId="0" fontId="6" fillId="0" borderId="0" xfId="0" applyFont="1" applyAlignment="1">
      <alignment horizontal="left" wrapText="1"/>
    </xf>
    <xf numFmtId="0" fontId="0" fillId="5" borderId="0" xfId="0" applyFill="1" applyAlignment="1">
      <alignment horizontal="left" vertical="top" wrapText="1"/>
    </xf>
    <xf numFmtId="0" fontId="48" fillId="4" borderId="26" xfId="0" applyFont="1" applyFill="1" applyBorder="1" applyAlignment="1">
      <alignment horizontal="left" vertical="center"/>
    </xf>
    <xf numFmtId="0" fontId="48" fillId="4" borderId="27" xfId="0" applyFont="1" applyFill="1" applyBorder="1" applyAlignment="1">
      <alignment horizontal="left" vertical="center"/>
    </xf>
    <xf numFmtId="0" fontId="0" fillId="5" borderId="0" xfId="0" applyFill="1" applyAlignment="1">
      <alignment vertical="center"/>
    </xf>
    <xf numFmtId="0" fontId="4" fillId="7" borderId="62" xfId="0" quotePrefix="1" applyFont="1" applyFill="1" applyBorder="1" applyAlignment="1">
      <alignment horizontal="right" vertical="center"/>
    </xf>
    <xf numFmtId="0" fontId="4" fillId="7" borderId="62" xfId="0" applyFont="1" applyFill="1" applyBorder="1" applyAlignment="1">
      <alignment horizontal="right" vertical="center"/>
    </xf>
    <xf numFmtId="0" fontId="4" fillId="7" borderId="63" xfId="0" applyFont="1" applyFill="1" applyBorder="1" applyAlignment="1">
      <alignment horizontal="right" vertical="center"/>
    </xf>
    <xf numFmtId="185" fontId="6" fillId="4" borderId="64" xfId="0" applyNumberFormat="1" applyFont="1" applyFill="1" applyBorder="1" applyAlignment="1">
      <alignment vertical="center"/>
    </xf>
    <xf numFmtId="0" fontId="3" fillId="0" borderId="22" xfId="0" applyFont="1" applyBorder="1" applyAlignment="1">
      <alignment horizontal="left" vertical="center" wrapText="1" indent="1"/>
    </xf>
    <xf numFmtId="0" fontId="7" fillId="5" borderId="22" xfId="0" applyFont="1" applyFill="1" applyBorder="1" applyAlignment="1">
      <alignment horizontal="left" vertical="center" wrapText="1" indent="1"/>
    </xf>
    <xf numFmtId="0" fontId="7" fillId="5" borderId="11" xfId="0" applyFont="1" applyFill="1" applyBorder="1" applyAlignment="1">
      <alignment horizontal="left" vertical="center" wrapText="1" indent="1"/>
    </xf>
    <xf numFmtId="10" fontId="3" fillId="5" borderId="67" xfId="1" applyNumberFormat="1" applyFont="1" applyFill="1" applyBorder="1" applyAlignment="1" applyProtection="1">
      <alignment horizontal="right" vertical="center" wrapText="1"/>
    </xf>
    <xf numFmtId="0" fontId="7" fillId="5" borderId="68" xfId="0" applyFont="1" applyFill="1" applyBorder="1" applyAlignment="1">
      <alignment horizontal="left" vertical="center" wrapText="1" indent="1"/>
    </xf>
    <xf numFmtId="185" fontId="6" fillId="4" borderId="69" xfId="0" applyNumberFormat="1" applyFont="1" applyFill="1" applyBorder="1" applyAlignment="1">
      <alignment vertical="center"/>
    </xf>
    <xf numFmtId="2" fontId="3" fillId="5" borderId="70" xfId="1" applyNumberFormat="1" applyFont="1" applyFill="1" applyBorder="1" applyAlignment="1" applyProtection="1">
      <alignment horizontal="right" vertical="center" wrapText="1"/>
    </xf>
    <xf numFmtId="2" fontId="3" fillId="5" borderId="65" xfId="1" applyNumberFormat="1" applyFont="1" applyFill="1" applyBorder="1" applyAlignment="1" applyProtection="1">
      <alignment horizontal="right" vertical="center" wrapText="1"/>
    </xf>
    <xf numFmtId="0" fontId="7" fillId="5" borderId="0" xfId="0" applyFont="1" applyFill="1" applyAlignment="1">
      <alignment horizontal="left" vertical="center" wrapText="1" indent="1"/>
    </xf>
    <xf numFmtId="0" fontId="5" fillId="0" borderId="0" xfId="0" applyFont="1"/>
    <xf numFmtId="185" fontId="3" fillId="5" borderId="0" xfId="1" applyNumberFormat="1" applyFont="1" applyFill="1" applyBorder="1" applyAlignment="1" applyProtection="1">
      <alignment horizontal="right" vertical="center" wrapText="1"/>
    </xf>
    <xf numFmtId="2" fontId="6" fillId="0" borderId="0" xfId="0" applyNumberFormat="1" applyFont="1" applyAlignment="1">
      <alignment horizontal="center"/>
    </xf>
    <xf numFmtId="0" fontId="5" fillId="5" borderId="0" xfId="0" applyFont="1" applyFill="1"/>
    <xf numFmtId="0" fontId="26" fillId="11" borderId="0" xfId="652" applyFont="1">
      <alignment vertical="center"/>
      <protection locked="0"/>
    </xf>
    <xf numFmtId="0" fontId="69" fillId="11" borderId="0" xfId="652" applyFont="1">
      <alignment vertical="center"/>
      <protection locked="0"/>
    </xf>
    <xf numFmtId="0" fontId="70" fillId="5" borderId="0" xfId="0" applyFont="1" applyFill="1"/>
    <xf numFmtId="0" fontId="71" fillId="4" borderId="26" xfId="0" applyFont="1" applyFill="1" applyBorder="1" applyAlignment="1" applyProtection="1">
      <alignment horizontal="left" vertical="center"/>
      <protection locked="0"/>
    </xf>
    <xf numFmtId="0" fontId="71" fillId="4" borderId="27" xfId="0" applyFont="1" applyFill="1" applyBorder="1" applyAlignment="1" applyProtection="1">
      <alignment horizontal="left" vertical="center"/>
      <protection locked="0"/>
    </xf>
    <xf numFmtId="0" fontId="71" fillId="4" borderId="28" xfId="0" applyFont="1" applyFill="1" applyBorder="1" applyAlignment="1" applyProtection="1">
      <alignment horizontal="left" vertical="center"/>
      <protection locked="0"/>
    </xf>
    <xf numFmtId="0" fontId="72" fillId="5" borderId="0" xfId="0" applyFont="1" applyFill="1"/>
    <xf numFmtId="167" fontId="6" fillId="4" borderId="75" xfId="0" applyNumberFormat="1" applyFont="1" applyFill="1" applyBorder="1" applyAlignment="1">
      <alignment horizontal="left"/>
    </xf>
    <xf numFmtId="167" fontId="6" fillId="4" borderId="19" xfId="0" applyNumberFormat="1" applyFont="1" applyFill="1" applyBorder="1" applyAlignment="1">
      <alignment horizontal="left"/>
    </xf>
    <xf numFmtId="167" fontId="6" fillId="4" borderId="78" xfId="0" applyNumberFormat="1" applyFont="1" applyFill="1" applyBorder="1" applyAlignment="1">
      <alignment horizontal="left"/>
    </xf>
    <xf numFmtId="167" fontId="6" fillId="4" borderId="79" xfId="0" applyNumberFormat="1" applyFont="1" applyFill="1" applyBorder="1" applyAlignment="1">
      <alignment horizontal="left"/>
    </xf>
    <xf numFmtId="185" fontId="3" fillId="5" borderId="19" xfId="1" applyNumberFormat="1" applyFont="1" applyFill="1" applyBorder="1" applyAlignment="1" applyProtection="1">
      <alignment horizontal="right" wrapText="1"/>
    </xf>
    <xf numFmtId="186" fontId="5" fillId="0" borderId="0" xfId="0" applyNumberFormat="1" applyFont="1"/>
    <xf numFmtId="186" fontId="6" fillId="0" borderId="0" xfId="0" applyNumberFormat="1" applyFont="1"/>
    <xf numFmtId="185" fontId="6" fillId="50" borderId="81" xfId="1" applyNumberFormat="1" applyFont="1" applyFill="1" applyBorder="1" applyAlignment="1" applyProtection="1">
      <alignment horizontal="right" wrapText="1"/>
    </xf>
    <xf numFmtId="185" fontId="6" fillId="50" borderId="82" xfId="1" applyNumberFormat="1" applyFont="1" applyFill="1" applyBorder="1" applyAlignment="1" applyProtection="1">
      <alignment horizontal="right" wrapText="1"/>
    </xf>
    <xf numFmtId="0" fontId="73" fillId="0" borderId="5" xfId="0" applyFont="1" applyBorder="1" applyAlignment="1">
      <alignment vertical="center"/>
    </xf>
    <xf numFmtId="0" fontId="73" fillId="0" borderId="0" xfId="0" applyFont="1" applyAlignment="1">
      <alignment vertical="center"/>
    </xf>
    <xf numFmtId="185" fontId="74" fillId="0" borderId="0" xfId="0" applyNumberFormat="1" applyFont="1"/>
    <xf numFmtId="0" fontId="5" fillId="0" borderId="5" xfId="0" applyFont="1" applyBorder="1"/>
    <xf numFmtId="0" fontId="10" fillId="5" borderId="7" xfId="0" applyFont="1" applyFill="1" applyBorder="1" applyAlignment="1">
      <alignment vertical="center" wrapText="1"/>
    </xf>
    <xf numFmtId="0" fontId="5" fillId="0" borderId="0" xfId="0" applyFont="1" applyAlignment="1">
      <alignment horizontal="right"/>
    </xf>
    <xf numFmtId="189" fontId="3" fillId="5" borderId="78" xfId="0" applyNumberFormat="1" applyFont="1" applyFill="1" applyBorder="1" applyAlignment="1">
      <alignment horizontal="right" vertical="center"/>
    </xf>
    <xf numFmtId="0" fontId="6" fillId="50" borderId="69" xfId="0" applyFont="1" applyFill="1" applyBorder="1" applyAlignment="1">
      <alignment horizontal="right" wrapText="1"/>
    </xf>
    <xf numFmtId="0" fontId="6" fillId="4" borderId="60" xfId="0" applyFont="1" applyFill="1" applyBorder="1" applyAlignment="1">
      <alignment horizontal="left" vertical="center"/>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0" fillId="4" borderId="47" xfId="0" applyFill="1" applyBorder="1"/>
    <xf numFmtId="189" fontId="3" fillId="9" borderId="80" xfId="0" applyNumberFormat="1" applyFont="1" applyFill="1" applyBorder="1" applyAlignment="1">
      <alignment horizontal="right" vertical="center"/>
    </xf>
    <xf numFmtId="189" fontId="3" fillId="9" borderId="81" xfId="0" applyNumberFormat="1" applyFont="1" applyFill="1" applyBorder="1" applyAlignment="1">
      <alignment horizontal="right" vertical="center"/>
    </xf>
    <xf numFmtId="189" fontId="3" fillId="9" borderId="82" xfId="0" applyNumberFormat="1" applyFont="1" applyFill="1" applyBorder="1" applyAlignment="1">
      <alignment horizontal="right" vertical="center"/>
    </xf>
    <xf numFmtId="0" fontId="6" fillId="0" borderId="0" xfId="0" applyFont="1" applyAlignment="1">
      <alignment horizontal="left"/>
    </xf>
    <xf numFmtId="0" fontId="57" fillId="4" borderId="26" xfId="0" applyFont="1" applyFill="1" applyBorder="1" applyAlignment="1">
      <alignment horizontal="left" vertical="center"/>
    </xf>
    <xf numFmtId="0" fontId="6" fillId="4" borderId="27" xfId="0" applyFont="1" applyFill="1" applyBorder="1" applyAlignment="1">
      <alignment horizontal="left" vertical="center"/>
    </xf>
    <xf numFmtId="0" fontId="57" fillId="4" borderId="2" xfId="0" applyFont="1" applyFill="1" applyBorder="1" applyAlignment="1">
      <alignment horizontal="left" vertical="center"/>
    </xf>
    <xf numFmtId="0" fontId="57" fillId="4" borderId="3" xfId="0" applyFont="1" applyFill="1" applyBorder="1" applyAlignment="1">
      <alignment horizontal="left" vertical="center"/>
    </xf>
    <xf numFmtId="0" fontId="6" fillId="5" borderId="1" xfId="0" applyFont="1" applyFill="1" applyBorder="1" applyAlignment="1">
      <alignment horizontal="left"/>
    </xf>
    <xf numFmtId="0" fontId="6" fillId="5" borderId="2" xfId="0" applyFont="1" applyFill="1" applyBorder="1" applyAlignment="1">
      <alignment horizontal="left"/>
    </xf>
    <xf numFmtId="0" fontId="6" fillId="5" borderId="6" xfId="0" applyFont="1" applyFill="1" applyBorder="1" applyAlignment="1">
      <alignment horizontal="left"/>
    </xf>
    <xf numFmtId="0" fontId="6" fillId="5" borderId="0" xfId="0" applyFont="1" applyFill="1" applyAlignment="1">
      <alignment horizontal="left"/>
    </xf>
    <xf numFmtId="0" fontId="6" fillId="34" borderId="23" xfId="0" applyFont="1" applyFill="1" applyBorder="1" applyAlignment="1">
      <alignment horizontal="centerContinuous" vertical="center"/>
    </xf>
    <xf numFmtId="0" fontId="6" fillId="34" borderId="24" xfId="0" applyFont="1" applyFill="1" applyBorder="1" applyAlignment="1">
      <alignment horizontal="centerContinuous" vertical="center"/>
    </xf>
    <xf numFmtId="0" fontId="6" fillId="34" borderId="25" xfId="0" applyFont="1" applyFill="1" applyBorder="1" applyAlignment="1">
      <alignment horizontal="centerContinuous" vertical="center"/>
    </xf>
    <xf numFmtId="0" fontId="6" fillId="34" borderId="54" xfId="0" applyFont="1" applyFill="1" applyBorder="1" applyAlignment="1">
      <alignment horizontal="centerContinuous" vertical="center"/>
    </xf>
    <xf numFmtId="0" fontId="6" fillId="34" borderId="84" xfId="0" applyFont="1" applyFill="1" applyBorder="1" applyAlignment="1">
      <alignment horizontal="centerContinuous" vertical="center"/>
    </xf>
    <xf numFmtId="0" fontId="6" fillId="6" borderId="85" xfId="0" applyFont="1" applyFill="1" applyBorder="1" applyAlignment="1">
      <alignment horizontal="right" vertical="center"/>
    </xf>
    <xf numFmtId="0" fontId="6" fillId="6" borderId="86" xfId="0" applyFont="1" applyFill="1" applyBorder="1" applyAlignment="1">
      <alignment horizontal="right" vertical="center"/>
    </xf>
    <xf numFmtId="0" fontId="6" fillId="51" borderId="86" xfId="0" applyFont="1" applyFill="1" applyBorder="1" applyAlignment="1">
      <alignment horizontal="right" vertical="center"/>
    </xf>
    <xf numFmtId="0" fontId="2" fillId="9" borderId="87" xfId="0" applyFont="1" applyFill="1" applyBorder="1"/>
    <xf numFmtId="189" fontId="3" fillId="32" borderId="0" xfId="0" applyNumberFormat="1" applyFont="1" applyFill="1" applyAlignment="1">
      <alignment horizontal="left" vertical="center"/>
    </xf>
    <xf numFmtId="189" fontId="3" fillId="5" borderId="80" xfId="0" applyNumberFormat="1" applyFont="1" applyFill="1" applyBorder="1" applyAlignment="1">
      <alignment horizontal="right" vertical="center"/>
    </xf>
    <xf numFmtId="189" fontId="3" fillId="5" borderId="67" xfId="0" applyNumberFormat="1" applyFont="1" applyFill="1" applyBorder="1" applyAlignment="1">
      <alignment horizontal="right" vertical="center"/>
    </xf>
    <xf numFmtId="189" fontId="3" fillId="5" borderId="89" xfId="0" applyNumberFormat="1" applyFont="1" applyFill="1" applyBorder="1" applyAlignment="1">
      <alignment horizontal="right" vertical="center"/>
    </xf>
    <xf numFmtId="189" fontId="3" fillId="32" borderId="0" xfId="0" applyNumberFormat="1" applyFont="1" applyFill="1" applyAlignment="1">
      <alignment horizontal="right" vertical="center"/>
    </xf>
    <xf numFmtId="189" fontId="3" fillId="5" borderId="46" xfId="0" applyNumberFormat="1" applyFont="1" applyFill="1" applyBorder="1" applyAlignment="1">
      <alignment horizontal="right" vertical="center"/>
    </xf>
    <xf numFmtId="189" fontId="3" fillId="5" borderId="90" xfId="0" applyNumberFormat="1" applyFont="1" applyFill="1" applyBorder="1" applyAlignment="1">
      <alignment horizontal="right" vertical="center"/>
    </xf>
    <xf numFmtId="189" fontId="3" fillId="5" borderId="68" xfId="0" applyNumberFormat="1" applyFont="1" applyFill="1" applyBorder="1" applyAlignment="1">
      <alignment horizontal="right" vertical="center"/>
    </xf>
    <xf numFmtId="189" fontId="3" fillId="5" borderId="91" xfId="0" applyNumberFormat="1" applyFont="1" applyFill="1" applyBorder="1" applyAlignment="1">
      <alignment horizontal="right" vertical="center"/>
    </xf>
    <xf numFmtId="189" fontId="3" fillId="32" borderId="5" xfId="0" applyNumberFormat="1" applyFont="1" applyFill="1" applyBorder="1" applyAlignment="1">
      <alignment horizontal="right" vertical="center"/>
    </xf>
    <xf numFmtId="189" fontId="3" fillId="5" borderId="65" xfId="0" applyNumberFormat="1" applyFont="1" applyFill="1" applyBorder="1" applyAlignment="1">
      <alignment horizontal="right" vertical="center"/>
    </xf>
    <xf numFmtId="189" fontId="3" fillId="5" borderId="92" xfId="0" applyNumberFormat="1" applyFont="1" applyFill="1" applyBorder="1" applyAlignment="1">
      <alignment horizontal="right" vertical="center"/>
    </xf>
    <xf numFmtId="189" fontId="3" fillId="5" borderId="48" xfId="0" applyNumberFormat="1" applyFont="1" applyFill="1" applyBorder="1" applyAlignment="1">
      <alignment horizontal="right" vertical="center"/>
    </xf>
    <xf numFmtId="189" fontId="3" fillId="5" borderId="82" xfId="0" applyNumberFormat="1" applyFont="1" applyFill="1" applyBorder="1" applyAlignment="1">
      <alignment horizontal="right" vertical="center"/>
    </xf>
    <xf numFmtId="0" fontId="75" fillId="52" borderId="26" xfId="0" applyFont="1" applyFill="1" applyBorder="1"/>
    <xf numFmtId="0" fontId="75" fillId="52" borderId="27" xfId="0" applyFont="1" applyFill="1" applyBorder="1" applyAlignment="1">
      <alignment wrapText="1"/>
    </xf>
    <xf numFmtId="189" fontId="75" fillId="52" borderId="27" xfId="0" applyNumberFormat="1" applyFont="1" applyFill="1" applyBorder="1" applyAlignment="1">
      <alignment horizontal="right"/>
    </xf>
    <xf numFmtId="189" fontId="75" fillId="52" borderId="28" xfId="0" applyNumberFormat="1" applyFont="1" applyFill="1" applyBorder="1" applyAlignment="1">
      <alignment horizontal="right"/>
    </xf>
    <xf numFmtId="189" fontId="75" fillId="52" borderId="93" xfId="0" applyNumberFormat="1" applyFont="1" applyFill="1" applyBorder="1" applyAlignment="1">
      <alignment horizontal="right"/>
    </xf>
    <xf numFmtId="189" fontId="75" fillId="52" borderId="94" xfId="0" applyNumberFormat="1" applyFont="1" applyFill="1" applyBorder="1" applyAlignment="1">
      <alignment horizontal="right"/>
    </xf>
    <xf numFmtId="189" fontId="75" fillId="52" borderId="95" xfId="0" applyNumberFormat="1" applyFont="1" applyFill="1" applyBorder="1" applyAlignment="1">
      <alignment horizontal="right"/>
    </xf>
    <xf numFmtId="189" fontId="75" fillId="52" borderId="26" xfId="0" applyNumberFormat="1" applyFont="1" applyFill="1" applyBorder="1" applyAlignment="1">
      <alignment horizontal="right"/>
    </xf>
    <xf numFmtId="189" fontId="75" fillId="52" borderId="10" xfId="0" applyNumberFormat="1" applyFont="1" applyFill="1" applyBorder="1" applyAlignment="1">
      <alignment horizontal="right"/>
    </xf>
    <xf numFmtId="0" fontId="6" fillId="5" borderId="27" xfId="0" applyFont="1" applyFill="1" applyBorder="1" applyAlignment="1">
      <alignment horizontal="left" wrapText="1"/>
    </xf>
    <xf numFmtId="189" fontId="6" fillId="5" borderId="27" xfId="0" applyNumberFormat="1" applyFont="1" applyFill="1" applyBorder="1" applyAlignment="1">
      <alignment horizontal="right" vertical="center"/>
    </xf>
    <xf numFmtId="0" fontId="75" fillId="52" borderId="26" xfId="0" applyFont="1" applyFill="1" applyBorder="1" applyAlignment="1">
      <alignment vertical="center"/>
    </xf>
    <xf numFmtId="0" fontId="75" fillId="52" borderId="27" xfId="0" applyFont="1" applyFill="1" applyBorder="1" applyAlignment="1">
      <alignment vertical="center"/>
    </xf>
    <xf numFmtId="2" fontId="6" fillId="52" borderId="27" xfId="0" applyNumberFormat="1" applyFont="1" applyFill="1" applyBorder="1" applyAlignment="1">
      <alignment horizontal="right"/>
    </xf>
    <xf numFmtId="2" fontId="6" fillId="52" borderId="28" xfId="0" applyNumberFormat="1" applyFont="1" applyFill="1" applyBorder="1" applyAlignment="1">
      <alignment horizontal="right"/>
    </xf>
    <xf numFmtId="189" fontId="75" fillId="52" borderId="27" xfId="0" applyNumberFormat="1" applyFont="1" applyFill="1" applyBorder="1" applyAlignment="1">
      <alignment horizontal="right" vertical="center"/>
    </xf>
    <xf numFmtId="0" fontId="8" fillId="5" borderId="0" xfId="0" applyFont="1" applyFill="1" applyProtection="1">
      <protection locked="0"/>
    </xf>
    <xf numFmtId="0" fontId="76" fillId="4" borderId="55" xfId="0" applyFont="1" applyFill="1" applyBorder="1" applyAlignment="1">
      <alignment horizontal="left"/>
    </xf>
    <xf numFmtId="0" fontId="48" fillId="4" borderId="49" xfId="0" applyFont="1" applyFill="1" applyBorder="1" applyAlignment="1" applyProtection="1">
      <alignment horizontal="left" wrapText="1"/>
      <protection locked="0"/>
    </xf>
    <xf numFmtId="0" fontId="48" fillId="4" borderId="56" xfId="0" applyFont="1" applyFill="1" applyBorder="1" applyAlignment="1" applyProtection="1">
      <alignment horizontal="left" wrapText="1"/>
      <protection locked="0"/>
    </xf>
    <xf numFmtId="0" fontId="8" fillId="5" borderId="0" xfId="0" applyFont="1" applyFill="1"/>
    <xf numFmtId="0" fontId="0" fillId="0" borderId="0" xfId="0" applyAlignment="1">
      <alignment vertical="top" wrapText="1"/>
    </xf>
    <xf numFmtId="0" fontId="3" fillId="0" borderId="51" xfId="0" applyFont="1" applyBorder="1" applyAlignment="1">
      <alignment horizontal="left" vertical="center" wrapText="1" indent="1"/>
    </xf>
    <xf numFmtId="0" fontId="3" fillId="0" borderId="68" xfId="0" applyFont="1" applyBorder="1" applyAlignment="1">
      <alignment horizontal="left" vertical="center" wrapText="1" indent="1"/>
    </xf>
    <xf numFmtId="0" fontId="71" fillId="4" borderId="2" xfId="0" applyFont="1" applyFill="1" applyBorder="1" applyAlignment="1" applyProtection="1">
      <alignment horizontal="left" vertical="center"/>
      <protection locked="0"/>
    </xf>
    <xf numFmtId="0" fontId="73" fillId="9" borderId="22" xfId="0" applyFont="1" applyFill="1" applyBorder="1" applyAlignment="1">
      <alignment horizontal="left" vertical="center" wrapText="1" indent="1"/>
    </xf>
    <xf numFmtId="185" fontId="3" fillId="5" borderId="30" xfId="1" applyNumberFormat="1" applyFont="1" applyFill="1" applyBorder="1" applyAlignment="1" applyProtection="1">
      <alignment horizontal="right" wrapText="1"/>
    </xf>
    <xf numFmtId="185" fontId="3" fillId="5" borderId="70" xfId="1" applyNumberFormat="1" applyFont="1" applyFill="1" applyBorder="1" applyAlignment="1" applyProtection="1">
      <alignment horizontal="right" wrapText="1"/>
    </xf>
    <xf numFmtId="185" fontId="3" fillId="5" borderId="31" xfId="1" applyNumberFormat="1" applyFont="1" applyFill="1" applyBorder="1" applyAlignment="1" applyProtection="1">
      <alignment horizontal="right" wrapText="1"/>
    </xf>
    <xf numFmtId="189" fontId="3" fillId="5" borderId="70" xfId="0" applyNumberFormat="1" applyFont="1" applyFill="1" applyBorder="1" applyAlignment="1">
      <alignment horizontal="right" vertical="center"/>
    </xf>
    <xf numFmtId="185" fontId="3" fillId="0" borderId="97" xfId="0" applyNumberFormat="1" applyFont="1" applyBorder="1" applyAlignment="1">
      <alignment vertical="center"/>
    </xf>
    <xf numFmtId="185" fontId="3" fillId="5" borderId="98" xfId="0" applyNumberFormat="1" applyFont="1" applyFill="1" applyBorder="1" applyAlignment="1">
      <alignment vertical="center" wrapText="1"/>
    </xf>
    <xf numFmtId="185" fontId="6" fillId="4" borderId="99" xfId="0" applyNumberFormat="1" applyFont="1" applyFill="1" applyBorder="1" applyAlignment="1">
      <alignment vertical="center"/>
    </xf>
    <xf numFmtId="0" fontId="4" fillId="9" borderId="16" xfId="0" applyFont="1" applyFill="1" applyBorder="1"/>
    <xf numFmtId="0" fontId="0" fillId="34" borderId="100" xfId="0" applyFill="1" applyBorder="1" applyAlignment="1">
      <alignment horizontal="centerContinuous"/>
    </xf>
    <xf numFmtId="0" fontId="6" fillId="6" borderId="102" xfId="0" applyFont="1" applyFill="1" applyBorder="1" applyAlignment="1">
      <alignment horizontal="right" vertical="center"/>
    </xf>
    <xf numFmtId="10" fontId="3" fillId="5" borderId="72" xfId="1" applyNumberFormat="1" applyFont="1" applyFill="1" applyBorder="1" applyAlignment="1" applyProtection="1">
      <alignment horizontal="right" vertical="center" wrapText="1"/>
    </xf>
    <xf numFmtId="2" fontId="3" fillId="5" borderId="103" xfId="1" applyNumberFormat="1" applyFont="1" applyFill="1" applyBorder="1" applyAlignment="1" applyProtection="1">
      <alignment horizontal="right" vertical="center" wrapText="1"/>
    </xf>
    <xf numFmtId="189" fontId="3" fillId="5" borderId="76" xfId="0" applyNumberFormat="1" applyFont="1" applyFill="1" applyBorder="1" applyAlignment="1">
      <alignment horizontal="right" vertical="center"/>
    </xf>
    <xf numFmtId="189" fontId="3" fillId="5" borderId="104" xfId="0" applyNumberFormat="1" applyFont="1" applyFill="1" applyBorder="1" applyAlignment="1">
      <alignment horizontal="right" vertical="center"/>
    </xf>
    <xf numFmtId="189" fontId="3" fillId="32" borderId="47" xfId="0" applyNumberFormat="1" applyFont="1" applyFill="1" applyBorder="1" applyAlignment="1">
      <alignment horizontal="right" vertical="center"/>
    </xf>
    <xf numFmtId="189" fontId="3" fillId="5" borderId="105" xfId="0" applyNumberFormat="1" applyFont="1" applyFill="1" applyBorder="1" applyAlignment="1">
      <alignment horizontal="right" vertical="center"/>
    </xf>
    <xf numFmtId="0" fontId="0" fillId="4" borderId="50" xfId="0" applyFill="1" applyBorder="1"/>
    <xf numFmtId="0" fontId="57" fillId="4" borderId="1" xfId="0" applyFont="1" applyFill="1" applyBorder="1" applyAlignment="1">
      <alignment horizontal="left" vertical="center"/>
    </xf>
    <xf numFmtId="185" fontId="3" fillId="35" borderId="17" xfId="0" applyNumberFormat="1" applyFont="1" applyFill="1" applyBorder="1" applyAlignment="1" applyProtection="1">
      <alignment vertical="center" wrapText="1"/>
      <protection locked="0"/>
    </xf>
    <xf numFmtId="0" fontId="4" fillId="0" borderId="0" xfId="0" applyFont="1"/>
    <xf numFmtId="190" fontId="4" fillId="35" borderId="4" xfId="0" applyNumberFormat="1" applyFont="1" applyFill="1" applyBorder="1" applyAlignment="1">
      <alignment horizontal="center"/>
    </xf>
    <xf numFmtId="185" fontId="6" fillId="4" borderId="17" xfId="0" applyNumberFormat="1" applyFont="1" applyFill="1" applyBorder="1"/>
    <xf numFmtId="0" fontId="3" fillId="0" borderId="22" xfId="0" applyFont="1" applyBorder="1" applyAlignment="1">
      <alignment horizontal="left" vertical="center" wrapText="1" indent="3"/>
    </xf>
    <xf numFmtId="185" fontId="6" fillId="4" borderId="111" xfId="0" applyNumberFormat="1" applyFont="1" applyFill="1" applyBorder="1"/>
    <xf numFmtId="185" fontId="3" fillId="35" borderId="111" xfId="0" applyNumberFormat="1" applyFont="1" applyFill="1" applyBorder="1" applyAlignment="1" applyProtection="1">
      <alignment vertical="center" wrapText="1"/>
      <protection locked="0"/>
    </xf>
    <xf numFmtId="185" fontId="3" fillId="35" borderId="18" xfId="0" applyNumberFormat="1" applyFont="1" applyFill="1" applyBorder="1" applyAlignment="1" applyProtection="1">
      <alignment vertical="center" wrapText="1"/>
      <protection locked="0"/>
    </xf>
    <xf numFmtId="185" fontId="3" fillId="35" borderId="110" xfId="0" applyNumberFormat="1" applyFont="1" applyFill="1" applyBorder="1" applyAlignment="1" applyProtection="1">
      <alignment vertical="center" wrapText="1"/>
      <protection locked="0"/>
    </xf>
    <xf numFmtId="185" fontId="6" fillId="4" borderId="18" xfId="0" applyNumberFormat="1" applyFont="1" applyFill="1" applyBorder="1"/>
    <xf numFmtId="185" fontId="3" fillId="9" borderId="111" xfId="0" applyNumberFormat="1" applyFont="1" applyFill="1" applyBorder="1" applyAlignment="1" applyProtection="1">
      <alignment vertical="center" wrapText="1"/>
      <protection locked="0"/>
    </xf>
    <xf numFmtId="185" fontId="3" fillId="9" borderId="17" xfId="0" applyNumberFormat="1" applyFont="1" applyFill="1" applyBorder="1" applyAlignment="1" applyProtection="1">
      <alignment vertical="center" wrapText="1"/>
      <protection locked="0"/>
    </xf>
    <xf numFmtId="185" fontId="3" fillId="9" borderId="112" xfId="0" applyNumberFormat="1" applyFont="1" applyFill="1" applyBorder="1" applyAlignment="1" applyProtection="1">
      <alignment vertical="center" wrapText="1"/>
      <protection locked="0"/>
    </xf>
    <xf numFmtId="185" fontId="3" fillId="9" borderId="24" xfId="0" applyNumberFormat="1" applyFont="1" applyFill="1" applyBorder="1" applyAlignment="1" applyProtection="1">
      <alignment vertical="center" wrapText="1"/>
      <protection locked="0"/>
    </xf>
    <xf numFmtId="185" fontId="3" fillId="5" borderId="122" xfId="1" applyNumberFormat="1" applyFont="1" applyFill="1" applyBorder="1" applyAlignment="1" applyProtection="1">
      <alignment horizontal="right" wrapText="1"/>
    </xf>
    <xf numFmtId="185" fontId="3" fillId="5" borderId="121" xfId="1" applyNumberFormat="1" applyFont="1" applyFill="1" applyBorder="1" applyAlignment="1" applyProtection="1">
      <alignment horizontal="right" wrapText="1"/>
    </xf>
    <xf numFmtId="185" fontId="6" fillId="50" borderId="69" xfId="1" applyNumberFormat="1" applyFont="1" applyFill="1" applyBorder="1" applyAlignment="1" applyProtection="1">
      <alignment horizontal="right" wrapText="1"/>
    </xf>
    <xf numFmtId="189" fontId="3" fillId="5" borderId="122" xfId="0" applyNumberFormat="1" applyFont="1" applyFill="1" applyBorder="1" applyAlignment="1">
      <alignment horizontal="right" vertical="center"/>
    </xf>
    <xf numFmtId="189" fontId="3" fillId="5" borderId="121" xfId="0" applyNumberFormat="1" applyFont="1" applyFill="1" applyBorder="1" applyAlignment="1">
      <alignment horizontal="right" vertical="center"/>
    </xf>
    <xf numFmtId="185" fontId="6" fillId="50" borderId="108" xfId="1" applyNumberFormat="1" applyFont="1" applyFill="1" applyBorder="1" applyAlignment="1" applyProtection="1">
      <alignment horizontal="right" wrapText="1"/>
    </xf>
    <xf numFmtId="185" fontId="6" fillId="50" borderId="106" xfId="1" applyNumberFormat="1" applyFont="1" applyFill="1" applyBorder="1" applyAlignment="1" applyProtection="1">
      <alignment horizontal="right" wrapText="1"/>
    </xf>
    <xf numFmtId="185" fontId="3" fillId="5" borderId="125" xfId="1" applyNumberFormat="1" applyFont="1" applyFill="1" applyBorder="1" applyAlignment="1" applyProtection="1">
      <alignment horizontal="right" vertical="center" wrapText="1"/>
    </xf>
    <xf numFmtId="0" fontId="6" fillId="4" borderId="32" xfId="0" applyFont="1" applyFill="1" applyBorder="1" applyAlignment="1">
      <alignment horizontal="right" vertical="center"/>
    </xf>
    <xf numFmtId="187" fontId="3" fillId="5" borderId="125" xfId="0" applyNumberFormat="1" applyFont="1" applyFill="1" applyBorder="1" applyAlignment="1">
      <alignment horizontal="right" vertical="center"/>
    </xf>
    <xf numFmtId="0" fontId="6" fillId="4" borderId="108" xfId="0" applyFont="1" applyFill="1" applyBorder="1" applyAlignment="1">
      <alignment horizontal="right" vertical="center"/>
    </xf>
    <xf numFmtId="0" fontId="6" fillId="6" borderId="108" xfId="0" applyFont="1" applyFill="1" applyBorder="1" applyAlignment="1">
      <alignment horizontal="right" vertical="center"/>
    </xf>
    <xf numFmtId="0" fontId="6" fillId="6" borderId="106" xfId="0" applyFont="1" applyFill="1" applyBorder="1" applyAlignment="1">
      <alignment horizontal="right" vertical="center"/>
    </xf>
    <xf numFmtId="185" fontId="3" fillId="5" borderId="11" xfId="1" applyNumberFormat="1" applyFont="1" applyFill="1" applyBorder="1" applyAlignment="1" applyProtection="1">
      <alignment horizontal="right" vertical="center" wrapText="1"/>
    </xf>
    <xf numFmtId="185" fontId="3" fillId="5" borderId="67" xfId="1" applyNumberFormat="1" applyFont="1" applyFill="1" applyBorder="1" applyAlignment="1" applyProtection="1">
      <alignment horizontal="right" vertical="center" wrapText="1"/>
    </xf>
    <xf numFmtId="185" fontId="3" fillId="5" borderId="72" xfId="1" applyNumberFormat="1" applyFont="1" applyFill="1" applyBorder="1" applyAlignment="1" applyProtection="1">
      <alignment horizontal="right" vertical="center" wrapText="1"/>
    </xf>
    <xf numFmtId="0" fontId="79" fillId="0" borderId="10" xfId="0" applyFont="1" applyBorder="1"/>
    <xf numFmtId="185" fontId="3" fillId="0" borderId="126" xfId="368" applyNumberFormat="1" applyBorder="1" applyAlignment="1">
      <alignment vertical="center" wrapText="1"/>
    </xf>
    <xf numFmtId="191" fontId="3" fillId="35" borderId="18" xfId="0" applyNumberFormat="1" applyFont="1" applyFill="1" applyBorder="1" applyAlignment="1" applyProtection="1">
      <alignment vertical="center" wrapText="1"/>
      <protection locked="0"/>
    </xf>
    <xf numFmtId="191" fontId="3" fillId="35" borderId="111" xfId="0" applyNumberFormat="1" applyFont="1" applyFill="1" applyBorder="1" applyAlignment="1" applyProtection="1">
      <alignment vertical="center" wrapText="1"/>
      <protection locked="0"/>
    </xf>
    <xf numFmtId="191" fontId="3" fillId="35" borderId="17" xfId="0" applyNumberFormat="1" applyFont="1" applyFill="1" applyBorder="1" applyAlignment="1" applyProtection="1">
      <alignment vertical="center" wrapText="1"/>
      <protection locked="0"/>
    </xf>
    <xf numFmtId="191" fontId="3" fillId="35" borderId="123" xfId="0" applyNumberFormat="1" applyFont="1" applyFill="1" applyBorder="1" applyAlignment="1" applyProtection="1">
      <alignment vertical="center" wrapText="1"/>
      <protection locked="0"/>
    </xf>
    <xf numFmtId="191" fontId="3" fillId="35" borderId="24" xfId="0" applyNumberFormat="1" applyFont="1" applyFill="1" applyBorder="1" applyAlignment="1" applyProtection="1">
      <alignment vertical="center" wrapText="1"/>
      <protection locked="0"/>
    </xf>
    <xf numFmtId="0" fontId="48" fillId="4" borderId="28" xfId="0" applyFont="1" applyFill="1" applyBorder="1" applyAlignment="1">
      <alignment horizontal="left" vertical="center"/>
    </xf>
    <xf numFmtId="0" fontId="2" fillId="35" borderId="10" xfId="0" applyFont="1" applyFill="1" applyBorder="1" applyAlignment="1">
      <alignment horizontal="right"/>
    </xf>
    <xf numFmtId="185" fontId="3" fillId="5" borderId="128" xfId="1" applyNumberFormat="1" applyFont="1" applyFill="1" applyBorder="1" applyAlignment="1" applyProtection="1">
      <alignment horizontal="right" vertical="center" wrapText="1"/>
    </xf>
    <xf numFmtId="167" fontId="6" fillId="4" borderId="20" xfId="0" applyNumberFormat="1" applyFont="1" applyFill="1" applyBorder="1" applyAlignment="1">
      <alignment horizontal="left"/>
    </xf>
    <xf numFmtId="185" fontId="3" fillId="5" borderId="20" xfId="1" applyNumberFormat="1" applyFont="1" applyFill="1" applyBorder="1" applyAlignment="1" applyProtection="1">
      <alignment horizontal="right" wrapText="1"/>
    </xf>
    <xf numFmtId="185" fontId="3" fillId="5" borderId="46" xfId="1" applyNumberFormat="1" applyFont="1" applyFill="1" applyBorder="1" applyAlignment="1" applyProtection="1">
      <alignment horizontal="right" wrapText="1"/>
    </xf>
    <xf numFmtId="187" fontId="3" fillId="5" borderId="88" xfId="0" applyNumberFormat="1" applyFont="1" applyFill="1" applyBorder="1" applyAlignment="1">
      <alignment horizontal="right" vertical="center"/>
    </xf>
    <xf numFmtId="189" fontId="3" fillId="5" borderId="20" xfId="0" applyNumberFormat="1" applyFont="1" applyFill="1" applyBorder="1" applyAlignment="1">
      <alignment horizontal="right" vertical="center"/>
    </xf>
    <xf numFmtId="0" fontId="6" fillId="50" borderId="26" xfId="0" applyFont="1" applyFill="1" applyBorder="1" applyAlignment="1">
      <alignment horizontal="right" vertical="center" wrapText="1" indent="1"/>
    </xf>
    <xf numFmtId="191" fontId="3" fillId="35" borderId="33" xfId="0" applyNumberFormat="1" applyFont="1" applyFill="1" applyBorder="1" applyAlignment="1" applyProtection="1">
      <alignment vertical="center" wrapText="1"/>
      <protection locked="0"/>
    </xf>
    <xf numFmtId="191" fontId="3" fillId="35" borderId="100" xfId="0" applyNumberFormat="1" applyFont="1" applyFill="1" applyBorder="1" applyAlignment="1" applyProtection="1">
      <alignment vertical="center" wrapText="1"/>
      <protection locked="0"/>
    </xf>
    <xf numFmtId="185" fontId="6" fillId="4" borderId="129" xfId="0" applyNumberFormat="1" applyFont="1" applyFill="1" applyBorder="1"/>
    <xf numFmtId="185" fontId="3" fillId="9" borderId="129" xfId="0" applyNumberFormat="1" applyFont="1" applyFill="1" applyBorder="1" applyAlignment="1" applyProtection="1">
      <alignment vertical="center" wrapText="1"/>
      <protection locked="0"/>
    </xf>
    <xf numFmtId="185" fontId="3" fillId="9" borderId="84" xfId="0" applyNumberFormat="1" applyFont="1" applyFill="1" applyBorder="1" applyAlignment="1" applyProtection="1">
      <alignment vertical="center" wrapText="1"/>
      <protection locked="0"/>
    </xf>
    <xf numFmtId="185" fontId="6" fillId="50" borderId="130" xfId="1" applyNumberFormat="1" applyFont="1" applyFill="1" applyBorder="1" applyAlignment="1" applyProtection="1">
      <alignment horizontal="right" wrapText="1"/>
    </xf>
    <xf numFmtId="0" fontId="3" fillId="0" borderId="36" xfId="0" applyFont="1" applyBorder="1" applyAlignment="1">
      <alignment horizontal="left" vertical="center" wrapText="1" indent="1"/>
    </xf>
    <xf numFmtId="0" fontId="73" fillId="9" borderId="77" xfId="0" applyFont="1" applyFill="1" applyBorder="1" applyAlignment="1">
      <alignment horizontal="left" vertical="center" wrapText="1" indent="1"/>
    </xf>
    <xf numFmtId="0" fontId="3" fillId="0" borderId="77" xfId="0" applyFont="1" applyBorder="1" applyAlignment="1">
      <alignment horizontal="left" vertical="center" indent="4"/>
    </xf>
    <xf numFmtId="0" fontId="3" fillId="0" borderId="77" xfId="0" applyFont="1" applyBorder="1" applyAlignment="1">
      <alignment horizontal="left" vertical="center" wrapText="1" indent="4"/>
    </xf>
    <xf numFmtId="0" fontId="3" fillId="0" borderId="77" xfId="368" applyBorder="1" applyAlignment="1">
      <alignment horizontal="left" vertical="center" indent="1"/>
    </xf>
    <xf numFmtId="0" fontId="3" fillId="0" borderId="77" xfId="5" applyBorder="1" applyAlignment="1">
      <alignment horizontal="left" vertical="center" indent="1"/>
    </xf>
    <xf numFmtId="185" fontId="3" fillId="9" borderId="127" xfId="0" applyNumberFormat="1" applyFont="1" applyFill="1" applyBorder="1" applyAlignment="1" applyProtection="1">
      <alignment vertical="center" wrapText="1"/>
      <protection locked="0"/>
    </xf>
    <xf numFmtId="185" fontId="3" fillId="9" borderId="29" xfId="0" applyNumberFormat="1" applyFont="1" applyFill="1" applyBorder="1" applyAlignment="1" applyProtection="1">
      <alignment vertical="center" wrapText="1"/>
      <protection locked="0"/>
    </xf>
    <xf numFmtId="0" fontId="6" fillId="4" borderId="46" xfId="0" applyFont="1" applyFill="1" applyBorder="1" applyAlignment="1">
      <alignment horizontal="right" vertical="center"/>
    </xf>
    <xf numFmtId="0" fontId="6" fillId="4" borderId="92" xfId="0" applyFont="1" applyFill="1" applyBorder="1" applyAlignment="1">
      <alignment horizontal="right" vertical="center"/>
    </xf>
    <xf numFmtId="0" fontId="6" fillId="4" borderId="70" xfId="0" applyFont="1" applyFill="1" applyBorder="1" applyAlignment="1">
      <alignment horizontal="right" vertical="center"/>
    </xf>
    <xf numFmtId="0" fontId="6" fillId="4" borderId="66" xfId="0" applyFont="1" applyFill="1" applyBorder="1" applyAlignment="1">
      <alignment horizontal="right" vertical="center"/>
    </xf>
    <xf numFmtId="0" fontId="6" fillId="6" borderId="70" xfId="0" applyFont="1" applyFill="1" applyBorder="1" applyAlignment="1">
      <alignment horizontal="right" vertical="center"/>
    </xf>
    <xf numFmtId="0" fontId="6" fillId="6" borderId="74" xfId="0" applyFont="1" applyFill="1" applyBorder="1" applyAlignment="1">
      <alignment horizontal="right" vertical="center"/>
    </xf>
    <xf numFmtId="185" fontId="3" fillId="9" borderId="131" xfId="0" applyNumberFormat="1" applyFont="1" applyFill="1" applyBorder="1" applyAlignment="1" applyProtection="1">
      <alignment vertical="center" wrapText="1"/>
      <protection locked="0"/>
    </xf>
    <xf numFmtId="0" fontId="6" fillId="6" borderId="73" xfId="0" applyFont="1" applyFill="1" applyBorder="1" applyAlignment="1">
      <alignment horizontal="right" vertical="center"/>
    </xf>
    <xf numFmtId="185" fontId="6" fillId="50" borderId="132" xfId="1" applyNumberFormat="1" applyFont="1" applyFill="1" applyBorder="1" applyAlignment="1" applyProtection="1">
      <alignment horizontal="right" wrapText="1"/>
    </xf>
    <xf numFmtId="0" fontId="0" fillId="9" borderId="7" xfId="0" applyFill="1" applyBorder="1"/>
    <xf numFmtId="0" fontId="48" fillId="4" borderId="6" xfId="0" applyFont="1" applyFill="1" applyBorder="1" applyAlignment="1">
      <alignment horizontal="left" vertical="center"/>
    </xf>
    <xf numFmtId="0" fontId="4" fillId="7" borderId="133" xfId="0" applyFont="1" applyFill="1" applyBorder="1" applyAlignment="1">
      <alignment horizontal="right" vertical="center"/>
    </xf>
    <xf numFmtId="0" fontId="4" fillId="7" borderId="134" xfId="0" quotePrefix="1" applyFont="1" applyFill="1" applyBorder="1" applyAlignment="1">
      <alignment horizontal="right" vertical="center"/>
    </xf>
    <xf numFmtId="191" fontId="74" fillId="0" borderId="0" xfId="0" applyNumberFormat="1" applyFont="1"/>
    <xf numFmtId="192" fontId="75" fillId="52" borderId="96" xfId="0" applyNumberFormat="1" applyFont="1" applyFill="1" applyBorder="1" applyAlignment="1">
      <alignment horizontal="right" vertical="center"/>
    </xf>
    <xf numFmtId="192" fontId="75" fillId="52" borderId="27" xfId="0" applyNumberFormat="1" applyFont="1" applyFill="1" applyBorder="1" applyAlignment="1">
      <alignment horizontal="right" vertical="center"/>
    </xf>
    <xf numFmtId="0" fontId="81" fillId="0" borderId="50" xfId="0" applyFont="1" applyBorder="1" applyAlignment="1">
      <alignment horizontal="left" vertical="center" wrapText="1" indent="1"/>
    </xf>
    <xf numFmtId="0" fontId="82" fillId="0" borderId="0" xfId="0" applyFont="1" applyAlignment="1">
      <alignment vertical="center"/>
    </xf>
    <xf numFmtId="0" fontId="83" fillId="5" borderId="0" xfId="5" applyFont="1" applyFill="1"/>
    <xf numFmtId="0" fontId="84" fillId="0" borderId="0" xfId="0" applyFont="1"/>
    <xf numFmtId="0" fontId="85" fillId="0" borderId="0" xfId="0" applyFont="1"/>
    <xf numFmtId="185" fontId="0" fillId="0" borderId="0" xfId="0" applyNumberFormat="1"/>
    <xf numFmtId="189" fontId="0" fillId="5" borderId="0" xfId="0" applyNumberFormat="1" applyFill="1"/>
    <xf numFmtId="17" fontId="5" fillId="0" borderId="0" xfId="0" applyNumberFormat="1" applyFont="1"/>
    <xf numFmtId="186" fontId="6" fillId="0" borderId="0" xfId="0" quotePrefix="1" applyNumberFormat="1" applyFont="1"/>
    <xf numFmtId="187" fontId="0" fillId="0" borderId="0" xfId="0" applyNumberFormat="1"/>
    <xf numFmtId="9" fontId="0" fillId="0" borderId="0" xfId="1" applyFont="1"/>
    <xf numFmtId="185" fontId="73" fillId="0" borderId="0" xfId="0" applyNumberFormat="1" applyFont="1" applyAlignment="1">
      <alignment vertical="center"/>
    </xf>
    <xf numFmtId="173" fontId="0" fillId="0" borderId="0" xfId="0" applyNumberFormat="1"/>
    <xf numFmtId="0" fontId="0" fillId="0" borderId="0" xfId="0" applyAlignment="1">
      <alignment horizontal="left" vertical="top" wrapText="1"/>
    </xf>
    <xf numFmtId="43" fontId="0" fillId="0" borderId="0" xfId="0" applyNumberFormat="1"/>
    <xf numFmtId="9" fontId="0" fillId="0" borderId="0" xfId="1" applyFont="1" applyFill="1"/>
    <xf numFmtId="185" fontId="3" fillId="0" borderId="0" xfId="1" applyNumberFormat="1" applyFont="1" applyFill="1" applyBorder="1" applyAlignment="1" applyProtection="1">
      <alignment horizontal="right" vertical="center" wrapText="1"/>
    </xf>
    <xf numFmtId="9" fontId="6" fillId="0" borderId="0" xfId="1" applyFont="1" applyFill="1" applyAlignment="1">
      <alignment horizontal="center"/>
    </xf>
    <xf numFmtId="0" fontId="0" fillId="0" borderId="0" xfId="0" applyAlignment="1">
      <alignment horizontal="right"/>
    </xf>
    <xf numFmtId="0" fontId="72" fillId="0" borderId="0" xfId="0" applyFont="1"/>
    <xf numFmtId="0" fontId="0" fillId="0" borderId="0" xfId="0" quotePrefix="1"/>
    <xf numFmtId="189" fontId="0" fillId="0" borderId="0" xfId="0" applyNumberFormat="1"/>
    <xf numFmtId="0" fontId="5" fillId="35" borderId="135" xfId="0" applyFont="1" applyFill="1" applyBorder="1"/>
    <xf numFmtId="2" fontId="6" fillId="4" borderId="136" xfId="0" applyNumberFormat="1" applyFont="1" applyFill="1" applyBorder="1"/>
    <xf numFmtId="2" fontId="6" fillId="4" borderId="137" xfId="0" applyNumberFormat="1" applyFont="1" applyFill="1" applyBorder="1"/>
    <xf numFmtId="2" fontId="6" fillId="4" borderId="138" xfId="0" applyNumberFormat="1" applyFont="1" applyFill="1" applyBorder="1"/>
    <xf numFmtId="167" fontId="6" fillId="4" borderId="139" xfId="0" applyNumberFormat="1" applyFont="1" applyFill="1" applyBorder="1" applyAlignment="1">
      <alignment horizontal="left"/>
    </xf>
    <xf numFmtId="188" fontId="6" fillId="4" borderId="140" xfId="0" applyNumberFormat="1" applyFont="1" applyFill="1" applyBorder="1" applyAlignment="1">
      <alignment horizontal="right"/>
    </xf>
    <xf numFmtId="188" fontId="6" fillId="4" borderId="141" xfId="0" applyNumberFormat="1" applyFont="1" applyFill="1" applyBorder="1" applyAlignment="1">
      <alignment horizontal="right"/>
    </xf>
    <xf numFmtId="4" fontId="6" fillId="4" borderId="141" xfId="0" applyNumberFormat="1" applyFont="1" applyFill="1" applyBorder="1" applyAlignment="1">
      <alignment horizontal="right"/>
    </xf>
    <xf numFmtId="4" fontId="6" fillId="4" borderId="142" xfId="0" applyNumberFormat="1" applyFont="1" applyFill="1" applyBorder="1" applyAlignment="1">
      <alignment horizontal="right"/>
    </xf>
    <xf numFmtId="0" fontId="1" fillId="0" borderId="0" xfId="707"/>
    <xf numFmtId="0" fontId="56" fillId="48" borderId="2" xfId="5" applyFont="1" applyFill="1" applyBorder="1" applyAlignment="1" applyProtection="1">
      <alignment vertical="center"/>
      <protection locked="0"/>
    </xf>
    <xf numFmtId="0" fontId="5" fillId="11" borderId="0" xfId="5" applyFont="1" applyFill="1"/>
    <xf numFmtId="0" fontId="3" fillId="0" borderId="0" xfId="5"/>
    <xf numFmtId="0" fontId="56" fillId="48" borderId="0" xfId="5" applyFont="1" applyFill="1" applyAlignment="1">
      <alignment horizontal="left" vertical="center"/>
    </xf>
    <xf numFmtId="0" fontId="87" fillId="48" borderId="0" xfId="5" applyFont="1" applyFill="1" applyAlignment="1">
      <alignment vertical="center"/>
    </xf>
    <xf numFmtId="0" fontId="88" fillId="50" borderId="0" xfId="5" applyFont="1" applyFill="1" applyAlignment="1">
      <alignment vertical="center"/>
    </xf>
    <xf numFmtId="0" fontId="5" fillId="5" borderId="0" xfId="5" applyFont="1" applyFill="1" applyProtection="1">
      <protection locked="0"/>
    </xf>
    <xf numFmtId="0" fontId="6" fillId="32" borderId="0" xfId="5" applyFont="1" applyFill="1" applyAlignment="1">
      <alignment vertical="center"/>
    </xf>
    <xf numFmtId="0" fontId="3" fillId="32" borderId="0" xfId="5" applyFill="1" applyAlignment="1">
      <alignment vertical="center"/>
    </xf>
    <xf numFmtId="0" fontId="89" fillId="5" borderId="0" xfId="5" applyFont="1" applyFill="1" applyAlignment="1">
      <alignment horizontal="left" vertical="top" wrapText="1"/>
    </xf>
    <xf numFmtId="0" fontId="3" fillId="5" borderId="0" xfId="5" applyFill="1" applyAlignment="1">
      <alignment horizontal="left" vertical="top" wrapText="1"/>
    </xf>
    <xf numFmtId="0" fontId="26" fillId="11" borderId="0" xfId="5" applyFont="1" applyFill="1"/>
    <xf numFmtId="0" fontId="3" fillId="5" borderId="0" xfId="5" applyFill="1"/>
    <xf numFmtId="0" fontId="92" fillId="47" borderId="6" xfId="5" applyFont="1" applyFill="1" applyBorder="1" applyAlignment="1">
      <alignment horizontal="center"/>
    </xf>
    <xf numFmtId="0" fontId="93" fillId="47" borderId="0" xfId="5" applyFont="1" applyFill="1"/>
    <xf numFmtId="0" fontId="3" fillId="47" borderId="0" xfId="5" applyFill="1"/>
    <xf numFmtId="0" fontId="3" fillId="47" borderId="7" xfId="5" applyFill="1" applyBorder="1"/>
    <xf numFmtId="0" fontId="94" fillId="47" borderId="6" xfId="5" applyFont="1" applyFill="1" applyBorder="1" applyAlignment="1">
      <alignment horizontal="left" indent="1"/>
    </xf>
    <xf numFmtId="0" fontId="95" fillId="47" borderId="0" xfId="5" applyFont="1" applyFill="1"/>
    <xf numFmtId="0" fontId="94" fillId="47" borderId="6" xfId="5" quotePrefix="1" applyFont="1" applyFill="1" applyBorder="1" applyAlignment="1">
      <alignment horizontal="left" indent="1"/>
    </xf>
    <xf numFmtId="0" fontId="3" fillId="47" borderId="0" xfId="5" applyFill="1" applyAlignment="1">
      <alignment horizontal="left"/>
    </xf>
    <xf numFmtId="0" fontId="93" fillId="47" borderId="47" xfId="5" applyFont="1" applyFill="1" applyBorder="1" applyAlignment="1">
      <alignment horizontal="left" indent="1"/>
    </xf>
    <xf numFmtId="0" fontId="3" fillId="47" borderId="5" xfId="5" applyFill="1" applyBorder="1"/>
    <xf numFmtId="0" fontId="3" fillId="47" borderId="50" xfId="5" applyFill="1" applyBorder="1"/>
    <xf numFmtId="0" fontId="93" fillId="47" borderId="1" xfId="5" applyFont="1" applyFill="1" applyBorder="1" applyAlignment="1">
      <alignment horizontal="left" indent="1"/>
    </xf>
    <xf numFmtId="0" fontId="3" fillId="47" borderId="2" xfId="5" applyFill="1" applyBorder="1"/>
    <xf numFmtId="0" fontId="3" fillId="47" borderId="3" xfId="5" applyFill="1" applyBorder="1"/>
    <xf numFmtId="0" fontId="96" fillId="47" borderId="0" xfId="5" applyFont="1" applyFill="1" applyAlignment="1">
      <alignment horizontal="right" indent="1"/>
    </xf>
    <xf numFmtId="0" fontId="96" fillId="47" borderId="7" xfId="5" applyFont="1" applyFill="1" applyBorder="1"/>
    <xf numFmtId="0" fontId="97" fillId="47" borderId="6" xfId="5" applyFont="1" applyFill="1" applyBorder="1" applyAlignment="1">
      <alignment horizontal="left" indent="1"/>
    </xf>
    <xf numFmtId="0" fontId="96" fillId="47" borderId="0" xfId="5" applyFont="1" applyFill="1"/>
    <xf numFmtId="0" fontId="3" fillId="35" borderId="149" xfId="5" applyFill="1" applyBorder="1" applyAlignment="1" applyProtection="1">
      <alignment horizontal="left"/>
      <protection locked="0"/>
    </xf>
    <xf numFmtId="0" fontId="93" fillId="47" borderId="6" xfId="5" applyFont="1" applyFill="1" applyBorder="1" applyAlignment="1">
      <alignment horizontal="left" indent="1"/>
    </xf>
    <xf numFmtId="0" fontId="93" fillId="47" borderId="156" xfId="5" applyFont="1" applyFill="1" applyBorder="1" applyAlignment="1">
      <alignment horizontal="left" indent="1"/>
    </xf>
    <xf numFmtId="0" fontId="3" fillId="47" borderId="44" xfId="5" applyFill="1" applyBorder="1"/>
    <xf numFmtId="0" fontId="3" fillId="47" borderId="157" xfId="5" applyFill="1" applyBorder="1"/>
    <xf numFmtId="0" fontId="94" fillId="47" borderId="6" xfId="5" applyFont="1" applyFill="1" applyBorder="1" applyAlignment="1">
      <alignment horizontal="left" vertical="top"/>
    </xf>
    <xf numFmtId="0" fontId="3" fillId="35" borderId="143" xfId="5" applyFill="1" applyBorder="1" applyAlignment="1" applyProtection="1">
      <alignment horizontal="left" vertical="center"/>
      <protection locked="0"/>
    </xf>
    <xf numFmtId="0" fontId="3" fillId="35" borderId="148" xfId="5" applyFill="1" applyBorder="1" applyAlignment="1" applyProtection="1">
      <alignment horizontal="left" vertical="center" wrapText="1"/>
      <protection locked="0"/>
    </xf>
    <xf numFmtId="0" fontId="3" fillId="47" borderId="0" xfId="5" applyFill="1" applyAlignment="1">
      <alignment horizontal="center" vertical="top"/>
    </xf>
    <xf numFmtId="0" fontId="3" fillId="47" borderId="0" xfId="5" applyFill="1" applyAlignment="1">
      <alignment vertical="top"/>
    </xf>
    <xf numFmtId="0" fontId="3" fillId="47" borderId="7" xfId="5" applyFill="1" applyBorder="1" applyAlignment="1">
      <alignment vertical="top"/>
    </xf>
    <xf numFmtId="194" fontId="3" fillId="35" borderId="148" xfId="5" applyNumberFormat="1" applyFill="1" applyBorder="1" applyAlignment="1" applyProtection="1">
      <alignment horizontal="left" vertical="center"/>
      <protection locked="0"/>
    </xf>
    <xf numFmtId="0" fontId="3" fillId="47" borderId="0" xfId="5" applyFill="1" applyAlignment="1">
      <alignment horizontal="center"/>
    </xf>
    <xf numFmtId="194" fontId="3" fillId="35" borderId="143" xfId="5" applyNumberFormat="1" applyFill="1" applyBorder="1" applyAlignment="1" applyProtection="1">
      <alignment horizontal="left" vertical="center"/>
      <protection locked="0"/>
    </xf>
    <xf numFmtId="0" fontId="96" fillId="47" borderId="6" xfId="707" applyFont="1" applyFill="1" applyBorder="1" applyProtection="1">
      <protection locked="0"/>
    </xf>
    <xf numFmtId="0" fontId="96" fillId="47" borderId="0" xfId="707" applyFont="1" applyFill="1" applyProtection="1">
      <protection locked="0"/>
    </xf>
    <xf numFmtId="0" fontId="3" fillId="47" borderId="0" xfId="707" applyFont="1" applyFill="1" applyProtection="1">
      <protection locked="0"/>
    </xf>
    <xf numFmtId="0" fontId="3" fillId="47" borderId="7" xfId="707" applyFont="1" applyFill="1" applyBorder="1" applyProtection="1">
      <protection locked="0"/>
    </xf>
    <xf numFmtId="0" fontId="94" fillId="47" borderId="6" xfId="707" applyFont="1" applyFill="1" applyBorder="1" applyAlignment="1" applyProtection="1">
      <alignment horizontal="left" indent="1"/>
      <protection locked="0"/>
    </xf>
    <xf numFmtId="0" fontId="98" fillId="56" borderId="10" xfId="0" applyFont="1" applyFill="1" applyBorder="1" applyAlignment="1" applyProtection="1">
      <alignment horizontal="center" vertical="center" wrapText="1"/>
      <protection locked="0"/>
    </xf>
    <xf numFmtId="0" fontId="3" fillId="57" borderId="6" xfId="0" applyFont="1" applyFill="1" applyBorder="1" applyAlignment="1">
      <alignment horizontal="center" vertical="center"/>
    </xf>
    <xf numFmtId="0" fontId="3" fillId="57" borderId="0" xfId="0" quotePrefix="1" applyFont="1" applyFill="1" applyAlignment="1">
      <alignment horizontal="center" vertical="center"/>
    </xf>
    <xf numFmtId="0" fontId="3" fillId="58" borderId="0" xfId="0" quotePrefix="1" applyFont="1" applyFill="1" applyAlignment="1">
      <alignment horizontal="center" vertical="center"/>
    </xf>
    <xf numFmtId="0" fontId="3" fillId="58" borderId="7" xfId="0" applyFont="1" applyFill="1" applyBorder="1" applyProtection="1">
      <protection locked="0"/>
    </xf>
    <xf numFmtId="0" fontId="99" fillId="0" borderId="0" xfId="5" applyFont="1"/>
    <xf numFmtId="0" fontId="93" fillId="47" borderId="1" xfId="707" applyFont="1" applyFill="1" applyBorder="1" applyAlignment="1" applyProtection="1">
      <alignment horizontal="left" indent="1"/>
      <protection locked="0"/>
    </xf>
    <xf numFmtId="0" fontId="3" fillId="58" borderId="2" xfId="0" applyFont="1" applyFill="1" applyBorder="1" applyProtection="1">
      <protection locked="0"/>
    </xf>
    <xf numFmtId="0" fontId="3" fillId="58" borderId="3" xfId="0" applyFont="1" applyFill="1" applyBorder="1" applyProtection="1">
      <protection locked="0"/>
    </xf>
    <xf numFmtId="0" fontId="3" fillId="57" borderId="0" xfId="0" applyFont="1" applyFill="1" applyAlignment="1">
      <alignment horizontal="center" vertical="center"/>
    </xf>
    <xf numFmtId="0" fontId="100" fillId="58" borderId="7" xfId="0" applyFont="1" applyFill="1" applyBorder="1" applyProtection="1">
      <protection locked="0"/>
    </xf>
    <xf numFmtId="0" fontId="93" fillId="47" borderId="6" xfId="707" applyFont="1" applyFill="1" applyBorder="1" applyAlignment="1" applyProtection="1">
      <alignment horizontal="left" indent="1"/>
      <protection locked="0"/>
    </xf>
    <xf numFmtId="0" fontId="101" fillId="58" borderId="7" xfId="0" applyFont="1" applyFill="1" applyBorder="1" applyProtection="1">
      <protection locked="0"/>
    </xf>
    <xf numFmtId="0" fontId="96" fillId="47" borderId="47" xfId="707" applyFont="1" applyFill="1" applyBorder="1" applyAlignment="1" applyProtection="1">
      <alignment horizontal="left" indent="1"/>
      <protection locked="0"/>
    </xf>
    <xf numFmtId="0" fontId="96" fillId="47" borderId="5" xfId="707" applyFont="1" applyFill="1" applyBorder="1" applyProtection="1">
      <protection locked="0"/>
    </xf>
    <xf numFmtId="0" fontId="3" fillId="47" borderId="5" xfId="707" applyFont="1" applyFill="1" applyBorder="1" applyProtection="1">
      <protection locked="0"/>
    </xf>
    <xf numFmtId="0" fontId="96" fillId="47" borderId="50" xfId="707" applyFont="1" applyFill="1" applyBorder="1" applyProtection="1">
      <protection locked="0"/>
    </xf>
    <xf numFmtId="0" fontId="102" fillId="58" borderId="1" xfId="364" applyFont="1" applyFill="1" applyBorder="1" applyAlignment="1">
      <alignment horizontal="left" indent="1"/>
    </xf>
    <xf numFmtId="0" fontId="3" fillId="58" borderId="2" xfId="364" applyFill="1" applyBorder="1"/>
    <xf numFmtId="0" fontId="3" fillId="58" borderId="3" xfId="364" applyFill="1" applyBorder="1"/>
    <xf numFmtId="0" fontId="94" fillId="58" borderId="6" xfId="364" applyFont="1" applyFill="1" applyBorder="1" applyAlignment="1">
      <alignment horizontal="left" indent="1"/>
    </xf>
    <xf numFmtId="0" fontId="6" fillId="56" borderId="10" xfId="710" applyFont="1" applyFill="1" applyBorder="1" applyAlignment="1" applyProtection="1">
      <alignment horizontal="center" vertical="center"/>
      <protection locked="0"/>
    </xf>
    <xf numFmtId="0" fontId="103" fillId="58" borderId="0" xfId="364" applyFont="1" applyFill="1" applyAlignment="1">
      <alignment horizontal="left"/>
    </xf>
    <xf numFmtId="0" fontId="68" fillId="58" borderId="0" xfId="364" applyFont="1" applyFill="1" applyAlignment="1">
      <alignment horizontal="center"/>
    </xf>
    <xf numFmtId="0" fontId="3" fillId="58" borderId="0" xfId="364" applyFill="1"/>
    <xf numFmtId="0" fontId="3" fillId="58" borderId="7" xfId="364" applyFill="1" applyBorder="1"/>
    <xf numFmtId="0" fontId="104" fillId="58" borderId="6" xfId="364" applyFont="1" applyFill="1" applyBorder="1" applyAlignment="1">
      <alignment horizontal="left" indent="1"/>
    </xf>
    <xf numFmtId="0" fontId="101" fillId="58" borderId="0" xfId="364" applyFont="1" applyFill="1"/>
    <xf numFmtId="0" fontId="3" fillId="0" borderId="0" xfId="5" applyAlignment="1">
      <alignment horizontal="left"/>
    </xf>
    <xf numFmtId="0" fontId="3" fillId="0" borderId="0" xfId="5" quotePrefix="1"/>
    <xf numFmtId="0" fontId="102" fillId="58" borderId="47" xfId="364" applyFont="1" applyFill="1" applyBorder="1" applyAlignment="1">
      <alignment horizontal="left" indent="1"/>
    </xf>
    <xf numFmtId="0" fontId="3" fillId="58" borderId="5" xfId="364" applyFill="1" applyBorder="1"/>
    <xf numFmtId="0" fontId="3" fillId="58" borderId="50" xfId="364" applyFill="1" applyBorder="1"/>
    <xf numFmtId="0" fontId="68" fillId="0" borderId="0" xfId="364" applyFont="1" applyFill="1" applyAlignment="1">
      <alignment horizontal="left"/>
    </xf>
    <xf numFmtId="0" fontId="0" fillId="0" borderId="5" xfId="0" applyBorder="1"/>
    <xf numFmtId="0" fontId="3" fillId="6" borderId="51" xfId="5" applyFill="1" applyBorder="1"/>
    <xf numFmtId="0" fontId="105" fillId="6" borderId="158" xfId="5" applyFont="1" applyFill="1" applyBorder="1" applyAlignment="1">
      <alignment vertical="top"/>
    </xf>
    <xf numFmtId="0" fontId="5" fillId="6" borderId="2" xfId="5" applyFont="1" applyFill="1" applyBorder="1"/>
    <xf numFmtId="0" fontId="5" fillId="6" borderId="3" xfId="5" applyFont="1" applyFill="1" applyBorder="1"/>
    <xf numFmtId="0" fontId="3" fillId="6" borderId="22" xfId="5" applyFill="1" applyBorder="1"/>
    <xf numFmtId="0" fontId="6" fillId="35" borderId="10" xfId="5" applyFont="1" applyFill="1" applyBorder="1" applyProtection="1">
      <protection locked="0"/>
    </xf>
    <xf numFmtId="0" fontId="5" fillId="6" borderId="0" xfId="5" applyFont="1" applyFill="1"/>
    <xf numFmtId="0" fontId="3" fillId="6" borderId="159" xfId="5" applyFill="1" applyBorder="1" applyAlignment="1">
      <alignment vertical="center"/>
    </xf>
    <xf numFmtId="0" fontId="3" fillId="6" borderId="160" xfId="5" applyFill="1" applyBorder="1" applyAlignment="1">
      <alignment vertical="top"/>
    </xf>
    <xf numFmtId="14" fontId="3" fillId="35" borderId="161" xfId="5" quotePrefix="1" applyNumberFormat="1" applyFill="1" applyBorder="1" applyAlignment="1" applyProtection="1">
      <alignment horizontal="center" vertical="top"/>
      <protection locked="0"/>
    </xf>
    <xf numFmtId="0" fontId="108" fillId="6" borderId="0" xfId="493" applyFont="1" applyFill="1"/>
    <xf numFmtId="0" fontId="105" fillId="6" borderId="162" xfId="5" applyFont="1" applyFill="1" applyBorder="1" applyAlignment="1">
      <alignment vertical="top"/>
    </xf>
    <xf numFmtId="0" fontId="109" fillId="6" borderId="0" xfId="5" applyFont="1" applyFill="1" applyAlignment="1">
      <alignment vertical="top"/>
    </xf>
    <xf numFmtId="0" fontId="109" fillId="6" borderId="7" xfId="5" applyFont="1" applyFill="1" applyBorder="1" applyAlignment="1">
      <alignment vertical="top"/>
    </xf>
    <xf numFmtId="0" fontId="3" fillId="6" borderId="47" xfId="5" applyFill="1" applyBorder="1"/>
    <xf numFmtId="0" fontId="3" fillId="35" borderId="163" xfId="5" applyFill="1" applyBorder="1" applyAlignment="1" applyProtection="1">
      <alignment horizontal="center"/>
      <protection locked="0"/>
    </xf>
    <xf numFmtId="0" fontId="5" fillId="6" borderId="5" xfId="5" applyFont="1" applyFill="1" applyBorder="1"/>
    <xf numFmtId="0" fontId="5" fillId="6" borderId="50" xfId="5" applyFont="1" applyFill="1" applyBorder="1"/>
    <xf numFmtId="0" fontId="3" fillId="6" borderId="12" xfId="5" applyFill="1" applyBorder="1" applyAlignment="1">
      <alignment vertical="top"/>
    </xf>
    <xf numFmtId="0" fontId="3" fillId="6" borderId="13" xfId="5" applyFill="1" applyBorder="1" applyAlignment="1">
      <alignment horizontal="center" vertical="top"/>
    </xf>
    <xf numFmtId="0" fontId="109" fillId="6" borderId="13" xfId="5" quotePrefix="1" applyFont="1" applyFill="1" applyBorder="1" applyAlignment="1">
      <alignment vertical="top"/>
    </xf>
    <xf numFmtId="0" fontId="109" fillId="6" borderId="14" xfId="5" quotePrefix="1" applyFont="1" applyFill="1" applyBorder="1" applyAlignment="1">
      <alignment vertical="top"/>
    </xf>
    <xf numFmtId="0" fontId="109" fillId="6" borderId="52" xfId="5" applyFont="1" applyFill="1" applyBorder="1" applyAlignment="1">
      <alignment vertical="top"/>
    </xf>
    <xf numFmtId="0" fontId="3" fillId="6" borderId="52" xfId="5" applyFill="1" applyBorder="1" applyAlignment="1">
      <alignment vertical="center"/>
    </xf>
    <xf numFmtId="0" fontId="5" fillId="6" borderId="16" xfId="5" applyFont="1" applyFill="1" applyBorder="1" applyAlignment="1">
      <alignment vertical="center"/>
    </xf>
    <xf numFmtId="0" fontId="5" fillId="5" borderId="0" xfId="5" applyFont="1" applyFill="1" applyAlignment="1">
      <alignment vertical="center"/>
    </xf>
    <xf numFmtId="0" fontId="3" fillId="6" borderId="164" xfId="5" applyFill="1" applyBorder="1" applyAlignment="1">
      <alignment vertical="top"/>
    </xf>
    <xf numFmtId="0" fontId="3" fillId="6" borderId="17" xfId="5" applyFill="1" applyBorder="1" applyAlignment="1">
      <alignment horizontal="center" vertical="top"/>
    </xf>
    <xf numFmtId="0" fontId="109" fillId="6" borderId="17" xfId="5" quotePrefix="1" applyFont="1" applyFill="1" applyBorder="1" applyAlignment="1">
      <alignment vertical="top"/>
    </xf>
    <xf numFmtId="0" fontId="109" fillId="6" borderId="18" xfId="5" quotePrefix="1" applyFont="1" applyFill="1" applyBorder="1" applyAlignment="1">
      <alignment vertical="top"/>
    </xf>
    <xf numFmtId="0" fontId="109" fillId="6" borderId="151" xfId="5" applyFont="1" applyFill="1" applyBorder="1" applyAlignment="1">
      <alignment vertical="top"/>
    </xf>
    <xf numFmtId="0" fontId="3" fillId="6" borderId="151" xfId="5" applyFill="1" applyBorder="1"/>
    <xf numFmtId="0" fontId="3" fillId="6" borderId="165" xfId="5" applyFill="1" applyBorder="1"/>
    <xf numFmtId="0" fontId="6" fillId="6" borderId="17" xfId="5" applyFont="1" applyFill="1" applyBorder="1" applyAlignment="1">
      <alignment horizontal="center" vertical="top"/>
    </xf>
    <xf numFmtId="0" fontId="6" fillId="35" borderId="17" xfId="5" applyFont="1" applyFill="1" applyBorder="1" applyAlignment="1">
      <alignment horizontal="center" vertical="top"/>
    </xf>
    <xf numFmtId="0" fontId="109" fillId="6" borderId="17" xfId="5" applyFont="1" applyFill="1" applyBorder="1" applyAlignment="1">
      <alignment vertical="top"/>
    </xf>
    <xf numFmtId="0" fontId="103" fillId="6" borderId="18" xfId="5" applyFont="1" applyFill="1" applyBorder="1" applyAlignment="1">
      <alignment horizontal="left" vertical="top" indent="3"/>
    </xf>
    <xf numFmtId="0" fontId="3" fillId="6" borderId="17" xfId="5" quotePrefix="1" applyFill="1" applyBorder="1" applyAlignment="1">
      <alignment horizontal="center" vertical="center"/>
    </xf>
    <xf numFmtId="0" fontId="110" fillId="6" borderId="18" xfId="5" quotePrefix="1" applyFont="1" applyFill="1" applyBorder="1" applyAlignment="1">
      <alignment horizontal="left" vertical="top" indent="4"/>
    </xf>
    <xf numFmtId="0" fontId="111" fillId="6" borderId="151" xfId="5" applyFont="1" applyFill="1" applyBorder="1" applyAlignment="1">
      <alignment vertical="top"/>
    </xf>
    <xf numFmtId="0" fontId="111" fillId="6" borderId="165" xfId="5" applyFont="1" applyFill="1" applyBorder="1" applyAlignment="1">
      <alignment vertical="top"/>
    </xf>
    <xf numFmtId="0" fontId="3" fillId="6" borderId="166" xfId="5" applyFill="1" applyBorder="1" applyAlignment="1">
      <alignment vertical="top"/>
    </xf>
    <xf numFmtId="0" fontId="3" fillId="6" borderId="167" xfId="5" applyFill="1" applyBorder="1" applyAlignment="1">
      <alignment horizontal="center" vertical="top"/>
    </xf>
    <xf numFmtId="0" fontId="109" fillId="6" borderId="167" xfId="5" quotePrefix="1" applyFont="1" applyFill="1" applyBorder="1" applyAlignment="1">
      <alignment vertical="top"/>
    </xf>
    <xf numFmtId="0" fontId="109" fillId="6" borderId="168" xfId="5" quotePrefix="1" applyFont="1" applyFill="1" applyBorder="1" applyAlignment="1">
      <alignment vertical="top"/>
    </xf>
    <xf numFmtId="0" fontId="109" fillId="6" borderId="169" xfId="5" applyFont="1" applyFill="1" applyBorder="1" applyAlignment="1">
      <alignment vertical="top"/>
    </xf>
    <xf numFmtId="0" fontId="3" fillId="6" borderId="169" xfId="5" applyFill="1" applyBorder="1"/>
    <xf numFmtId="0" fontId="3" fillId="6" borderId="170" xfId="5" applyFill="1" applyBorder="1"/>
    <xf numFmtId="0" fontId="1" fillId="0" borderId="0" xfId="708"/>
    <xf numFmtId="0" fontId="112" fillId="60" borderId="171" xfId="5" applyFont="1" applyFill="1" applyBorder="1"/>
    <xf numFmtId="0" fontId="113" fillId="60" borderId="172" xfId="5" applyFont="1" applyFill="1" applyBorder="1"/>
    <xf numFmtId="0" fontId="86" fillId="60" borderId="172" xfId="708" applyFont="1" applyFill="1" applyBorder="1"/>
    <xf numFmtId="0" fontId="86" fillId="60" borderId="173" xfId="708" applyFont="1" applyFill="1" applyBorder="1"/>
    <xf numFmtId="0" fontId="3" fillId="6" borderId="17" xfId="5" quotePrefix="1" applyFill="1" applyBorder="1" applyAlignment="1">
      <alignment horizontal="center" vertical="top"/>
    </xf>
    <xf numFmtId="0" fontId="1" fillId="6" borderId="165" xfId="707" applyFill="1" applyBorder="1"/>
    <xf numFmtId="0" fontId="86" fillId="60" borderId="172" xfId="0" applyFont="1" applyFill="1" applyBorder="1"/>
    <xf numFmtId="0" fontId="86" fillId="60" borderId="173" xfId="0" applyFont="1" applyFill="1" applyBorder="1"/>
    <xf numFmtId="0" fontId="3" fillId="6" borderId="174" xfId="5" applyFill="1" applyBorder="1" applyAlignment="1">
      <alignment horizontal="left" vertical="top" indent="2"/>
    </xf>
    <xf numFmtId="0" fontId="3" fillId="55" borderId="0" xfId="5" applyFill="1" applyAlignment="1">
      <alignment horizontal="center"/>
    </xf>
    <xf numFmtId="0" fontId="109" fillId="6" borderId="29" xfId="5" quotePrefix="1" applyFont="1" applyFill="1" applyBorder="1" applyAlignment="1">
      <alignment vertical="top"/>
    </xf>
    <xf numFmtId="0" fontId="109" fillId="6" borderId="15" xfId="5" quotePrefix="1" applyFont="1" applyFill="1" applyBorder="1" applyAlignment="1">
      <alignment vertical="top"/>
    </xf>
    <xf numFmtId="0" fontId="109" fillId="6" borderId="53" xfId="5" applyFont="1" applyFill="1" applyBorder="1" applyAlignment="1">
      <alignment vertical="top"/>
    </xf>
    <xf numFmtId="0" fontId="3" fillId="6" borderId="53" xfId="5" applyFill="1" applyBorder="1"/>
    <xf numFmtId="0" fontId="3" fillId="6" borderId="175" xfId="5" applyFill="1" applyBorder="1"/>
    <xf numFmtId="0" fontId="3" fillId="6" borderId="176" xfId="5" applyFill="1" applyBorder="1" applyAlignment="1">
      <alignment horizontal="left" vertical="top" indent="2"/>
    </xf>
    <xf numFmtId="0" fontId="3" fillId="6" borderId="6" xfId="5" applyFill="1" applyBorder="1" applyAlignment="1">
      <alignment horizontal="left" vertical="top" indent="3"/>
    </xf>
    <xf numFmtId="0" fontId="5" fillId="6" borderId="6" xfId="5" applyFont="1" applyFill="1" applyBorder="1" applyAlignment="1">
      <alignment horizontal="left" indent="2"/>
    </xf>
    <xf numFmtId="0" fontId="7" fillId="6" borderId="0" xfId="5" applyFont="1" applyFill="1" applyAlignment="1">
      <alignment horizontal="center"/>
    </xf>
    <xf numFmtId="0" fontId="103" fillId="6" borderId="18" xfId="5" quotePrefix="1" applyFont="1" applyFill="1" applyBorder="1" applyAlignment="1">
      <alignment horizontal="left" vertical="top" indent="3"/>
    </xf>
    <xf numFmtId="0" fontId="114" fillId="6" borderId="0" xfId="5" applyFont="1" applyFill="1"/>
    <xf numFmtId="0" fontId="5" fillId="6" borderId="151" xfId="5" applyFont="1" applyFill="1" applyBorder="1"/>
    <xf numFmtId="0" fontId="115" fillId="6" borderId="156" xfId="5" applyFont="1" applyFill="1" applyBorder="1" applyAlignment="1">
      <alignment horizontal="left"/>
    </xf>
    <xf numFmtId="0" fontId="115" fillId="6" borderId="44" xfId="5" quotePrefix="1" applyFont="1" applyFill="1" applyBorder="1" applyAlignment="1">
      <alignment horizontal="center"/>
    </xf>
    <xf numFmtId="0" fontId="109" fillId="6" borderId="109" xfId="5" quotePrefix="1" applyFont="1" applyFill="1" applyBorder="1" applyAlignment="1">
      <alignment vertical="top"/>
    </xf>
    <xf numFmtId="0" fontId="109" fillId="6" borderId="110" xfId="5" quotePrefix="1" applyFont="1" applyFill="1" applyBorder="1" applyAlignment="1">
      <alignment vertical="top"/>
    </xf>
    <xf numFmtId="0" fontId="5" fillId="6" borderId="44" xfId="5" applyFont="1" applyFill="1" applyBorder="1"/>
    <xf numFmtId="0" fontId="5" fillId="6" borderId="157" xfId="5" applyFont="1" applyFill="1" applyBorder="1"/>
    <xf numFmtId="0" fontId="3" fillId="6" borderId="29" xfId="5" applyFill="1" applyBorder="1" applyAlignment="1">
      <alignment horizontal="center" vertical="top"/>
    </xf>
    <xf numFmtId="0" fontId="109" fillId="6" borderId="175" xfId="5" applyFont="1" applyFill="1" applyBorder="1" applyAlignment="1">
      <alignment vertical="top"/>
    </xf>
    <xf numFmtId="0" fontId="5" fillId="6" borderId="7" xfId="5" applyFont="1" applyFill="1" applyBorder="1"/>
    <xf numFmtId="0" fontId="115" fillId="6" borderId="44" xfId="5" applyFont="1" applyFill="1" applyBorder="1" applyAlignment="1">
      <alignment horizontal="center"/>
    </xf>
    <xf numFmtId="0" fontId="109" fillId="6" borderId="29" xfId="5" quotePrefix="1" applyFont="1" applyFill="1" applyBorder="1" applyAlignment="1">
      <alignment horizontal="left" vertical="top"/>
    </xf>
    <xf numFmtId="0" fontId="109" fillId="6" borderId="15" xfId="5" quotePrefix="1" applyFont="1" applyFill="1" applyBorder="1" applyAlignment="1">
      <alignment horizontal="left" vertical="top"/>
    </xf>
    <xf numFmtId="0" fontId="3" fillId="6" borderId="164" xfId="5" applyFill="1" applyBorder="1" applyAlignment="1">
      <alignment horizontal="left" vertical="top" indent="2"/>
    </xf>
    <xf numFmtId="0" fontId="109" fillId="6" borderId="17" xfId="5" quotePrefix="1" applyFont="1" applyFill="1" applyBorder="1" applyAlignment="1">
      <alignment horizontal="left" vertical="top"/>
    </xf>
    <xf numFmtId="0" fontId="109" fillId="6" borderId="18" xfId="5" quotePrefix="1" applyFont="1" applyFill="1" applyBorder="1" applyAlignment="1">
      <alignment horizontal="left" vertical="top"/>
    </xf>
    <xf numFmtId="0" fontId="109" fillId="6" borderId="165" xfId="5" applyFont="1" applyFill="1" applyBorder="1" applyAlignment="1">
      <alignment vertical="top"/>
    </xf>
    <xf numFmtId="0" fontId="3" fillId="6" borderId="23" xfId="5" applyFill="1" applyBorder="1" applyAlignment="1">
      <alignment horizontal="left" vertical="top" indent="2"/>
    </xf>
    <xf numFmtId="0" fontId="109" fillId="6" borderId="24" xfId="5" quotePrefix="1" applyFont="1" applyFill="1" applyBorder="1" applyAlignment="1">
      <alignment horizontal="left" vertical="top"/>
    </xf>
    <xf numFmtId="0" fontId="109" fillId="6" borderId="54" xfId="5" applyFont="1" applyFill="1" applyBorder="1" applyAlignment="1">
      <alignment vertical="top"/>
    </xf>
    <xf numFmtId="0" fontId="109" fillId="6" borderId="177" xfId="5" applyFont="1" applyFill="1" applyBorder="1" applyAlignment="1">
      <alignment vertical="top"/>
    </xf>
    <xf numFmtId="0" fontId="6" fillId="6" borderId="166" xfId="5" applyFont="1" applyFill="1" applyBorder="1" applyAlignment="1">
      <alignment vertical="top"/>
    </xf>
    <xf numFmtId="0" fontId="115" fillId="6" borderId="5" xfId="5" applyFont="1" applyFill="1" applyBorder="1" applyAlignment="1">
      <alignment horizontal="center"/>
    </xf>
    <xf numFmtId="0" fontId="109" fillId="6" borderId="167" xfId="5" quotePrefix="1" applyFont="1" applyFill="1" applyBorder="1" applyAlignment="1">
      <alignment horizontal="left" vertical="top"/>
    </xf>
    <xf numFmtId="0" fontId="109" fillId="6" borderId="168" xfId="5" quotePrefix="1" applyFont="1" applyFill="1" applyBorder="1" applyAlignment="1">
      <alignment horizontal="left" vertical="top"/>
    </xf>
    <xf numFmtId="0" fontId="109" fillId="6" borderId="170" xfId="5" applyFont="1" applyFill="1" applyBorder="1" applyAlignment="1">
      <alignment vertical="top"/>
    </xf>
    <xf numFmtId="0" fontId="3" fillId="6" borderId="174" xfId="5" applyFill="1" applyBorder="1" applyAlignment="1">
      <alignment vertical="top"/>
    </xf>
    <xf numFmtId="0" fontId="48" fillId="55" borderId="0" xfId="5" applyFont="1" applyFill="1" applyAlignment="1">
      <alignment horizontal="center" vertical="top"/>
    </xf>
    <xf numFmtId="0" fontId="109" fillId="6" borderId="178" xfId="5" quotePrefix="1" applyFont="1" applyFill="1" applyBorder="1" applyAlignment="1">
      <alignment vertical="top"/>
    </xf>
    <xf numFmtId="0" fontId="109" fillId="6" borderId="179" xfId="5" quotePrefix="1" applyFont="1" applyFill="1" applyBorder="1" applyAlignment="1">
      <alignment vertical="top"/>
    </xf>
    <xf numFmtId="0" fontId="3" fillId="55" borderId="0" xfId="5" applyFill="1" applyAlignment="1">
      <alignment horizontal="center" vertical="top"/>
    </xf>
    <xf numFmtId="0" fontId="3" fillId="6" borderId="180" xfId="5" applyFill="1" applyBorder="1" applyAlignment="1">
      <alignment horizontal="left" vertical="top" indent="2"/>
    </xf>
    <xf numFmtId="0" fontId="3" fillId="55" borderId="44" xfId="5" applyFill="1" applyBorder="1" applyAlignment="1">
      <alignment horizontal="center" vertical="top" wrapText="1"/>
    </xf>
    <xf numFmtId="0" fontId="109" fillId="6" borderId="181" xfId="5" quotePrefix="1" applyFont="1" applyFill="1" applyBorder="1" applyAlignment="1">
      <alignment vertical="top"/>
    </xf>
    <xf numFmtId="0" fontId="103" fillId="6" borderId="110" xfId="5" applyFont="1" applyFill="1" applyBorder="1" applyAlignment="1">
      <alignment horizontal="left" vertical="top" indent="3"/>
    </xf>
    <xf numFmtId="0" fontId="109" fillId="6" borderId="44" xfId="5" applyFont="1" applyFill="1" applyBorder="1" applyAlignment="1">
      <alignment vertical="top"/>
    </xf>
    <xf numFmtId="0" fontId="3" fillId="6" borderId="6" xfId="5" applyFill="1" applyBorder="1" applyAlignment="1">
      <alignment horizontal="left" vertical="top" indent="2"/>
    </xf>
    <xf numFmtId="0" fontId="109" fillId="6" borderId="0" xfId="5" quotePrefix="1" applyFont="1" applyFill="1" applyAlignment="1">
      <alignment vertical="top"/>
    </xf>
    <xf numFmtId="0" fontId="3" fillId="6" borderId="0" xfId="5" applyFill="1"/>
    <xf numFmtId="0" fontId="3" fillId="6" borderId="7" xfId="5" applyFill="1" applyBorder="1"/>
    <xf numFmtId="0" fontId="116" fillId="6" borderId="174" xfId="5" applyFont="1" applyFill="1" applyBorder="1" applyAlignment="1">
      <alignment horizontal="left" vertical="top" indent="1"/>
    </xf>
    <xf numFmtId="0" fontId="3" fillId="6" borderId="0" xfId="5" applyFill="1" applyAlignment="1">
      <alignment horizontal="center" vertical="top" wrapText="1"/>
    </xf>
    <xf numFmtId="0" fontId="109" fillId="6" borderId="178" xfId="5" quotePrefix="1" applyFont="1" applyFill="1" applyBorder="1" applyAlignment="1">
      <alignment horizontal="left" vertical="top" indent="1"/>
    </xf>
    <xf numFmtId="0" fontId="109" fillId="6" borderId="178" xfId="5" quotePrefix="1" applyFont="1" applyFill="1" applyBorder="1" applyAlignment="1">
      <alignment horizontal="left" vertical="top"/>
    </xf>
    <xf numFmtId="0" fontId="116" fillId="6" borderId="174" xfId="5" applyFont="1" applyFill="1" applyBorder="1" applyAlignment="1">
      <alignment horizontal="left" vertical="top" indent="2"/>
    </xf>
    <xf numFmtId="0" fontId="109" fillId="6" borderId="179" xfId="5" quotePrefix="1" applyFont="1" applyFill="1" applyBorder="1" applyAlignment="1">
      <alignment horizontal="left" vertical="top"/>
    </xf>
    <xf numFmtId="0" fontId="6" fillId="6" borderId="29" xfId="5" quotePrefix="1" applyFont="1" applyFill="1" applyBorder="1" applyAlignment="1">
      <alignment horizontal="center" wrapText="1"/>
    </xf>
    <xf numFmtId="0" fontId="117" fillId="6" borderId="174" xfId="5" applyFont="1" applyFill="1" applyBorder="1" applyAlignment="1">
      <alignment horizontal="left" vertical="top" indent="2"/>
    </xf>
    <xf numFmtId="0" fontId="117" fillId="6" borderId="180" xfId="5" applyFont="1" applyFill="1" applyBorder="1" applyAlignment="1">
      <alignment horizontal="left" vertical="top" indent="2"/>
    </xf>
    <xf numFmtId="0" fontId="6" fillId="6" borderId="181" xfId="5" quotePrefix="1" applyFont="1" applyFill="1" applyBorder="1" applyAlignment="1">
      <alignment horizontal="center" wrapText="1"/>
    </xf>
    <xf numFmtId="0" fontId="109" fillId="6" borderId="181" xfId="5" quotePrefix="1" applyFont="1" applyFill="1" applyBorder="1" applyAlignment="1">
      <alignment horizontal="left" vertical="top" indent="1"/>
    </xf>
    <xf numFmtId="0" fontId="109" fillId="6" borderId="182" xfId="5" quotePrefix="1" applyFont="1" applyFill="1" applyBorder="1" applyAlignment="1">
      <alignment horizontal="left" vertical="top"/>
    </xf>
    <xf numFmtId="0" fontId="109" fillId="6" borderId="157" xfId="5" applyFont="1" applyFill="1" applyBorder="1" applyAlignment="1">
      <alignment vertical="top"/>
    </xf>
    <xf numFmtId="0" fontId="117" fillId="6" borderId="174" xfId="5" applyFont="1" applyFill="1" applyBorder="1" applyAlignment="1">
      <alignment horizontal="left" vertical="top" indent="1"/>
    </xf>
    <xf numFmtId="0" fontId="3" fillId="6" borderId="178" xfId="5" applyFill="1" applyBorder="1" applyAlignment="1">
      <alignment horizontal="center" vertical="top"/>
    </xf>
    <xf numFmtId="0" fontId="5" fillId="6" borderId="0" xfId="5" applyFont="1" applyFill="1" applyAlignment="1">
      <alignment vertical="top"/>
    </xf>
    <xf numFmtId="0" fontId="5" fillId="6" borderId="7" xfId="5" applyFont="1" applyFill="1" applyBorder="1" applyAlignment="1">
      <alignment vertical="top"/>
    </xf>
    <xf numFmtId="0" fontId="118" fillId="6" borderId="178" xfId="5" applyFont="1" applyFill="1" applyBorder="1" applyAlignment="1">
      <alignment horizontal="center" vertical="top" wrapText="1"/>
    </xf>
    <xf numFmtId="0" fontId="118" fillId="6" borderId="178" xfId="5" quotePrefix="1" applyFont="1" applyFill="1" applyBorder="1" applyAlignment="1">
      <alignment horizontal="left" vertical="top" indent="1"/>
    </xf>
    <xf numFmtId="0" fontId="120" fillId="6" borderId="179" xfId="5" quotePrefix="1" applyFont="1" applyFill="1" applyBorder="1" applyAlignment="1">
      <alignment horizontal="left" vertical="top" indent="2"/>
    </xf>
    <xf numFmtId="0" fontId="74" fillId="6" borderId="0" xfId="5" applyFont="1" applyFill="1" applyAlignment="1">
      <alignment vertical="top"/>
    </xf>
    <xf numFmtId="0" fontId="3" fillId="0" borderId="0" xfId="5" quotePrefix="1" applyAlignment="1">
      <alignment horizontal="left" wrapText="1"/>
    </xf>
    <xf numFmtId="0" fontId="118" fillId="6" borderId="179" xfId="5" quotePrefix="1" applyFont="1" applyFill="1" applyBorder="1" applyAlignment="1">
      <alignment horizontal="left" vertical="top"/>
    </xf>
    <xf numFmtId="0" fontId="117" fillId="6" borderId="174" xfId="5" applyFont="1" applyFill="1" applyBorder="1" applyAlignment="1">
      <alignment horizontal="left" vertical="top" indent="4"/>
    </xf>
    <xf numFmtId="14" fontId="3" fillId="6" borderId="178" xfId="5" quotePrefix="1" applyNumberFormat="1" applyFill="1" applyBorder="1" applyAlignment="1">
      <alignment horizontal="center" vertical="top" wrapText="1"/>
    </xf>
    <xf numFmtId="0" fontId="109" fillId="6" borderId="179" xfId="5" quotePrefix="1" applyFont="1" applyFill="1" applyBorder="1" applyAlignment="1">
      <alignment horizontal="center" vertical="center"/>
    </xf>
    <xf numFmtId="0" fontId="117" fillId="6" borderId="183" xfId="5" applyFont="1" applyFill="1" applyBorder="1" applyAlignment="1">
      <alignment horizontal="left" vertical="top" indent="2"/>
    </xf>
    <xf numFmtId="0" fontId="10" fillId="6" borderId="184" xfId="5" quotePrefix="1" applyFont="1" applyFill="1" applyBorder="1" applyAlignment="1">
      <alignment horizontal="center" vertical="top"/>
    </xf>
    <xf numFmtId="0" fontId="109" fillId="6" borderId="184" xfId="5" quotePrefix="1" applyFont="1" applyFill="1" applyBorder="1" applyAlignment="1">
      <alignment vertical="top"/>
    </xf>
    <xf numFmtId="0" fontId="109" fillId="6" borderId="185" xfId="5" quotePrefix="1" applyFont="1" applyFill="1" applyBorder="1" applyAlignment="1">
      <alignment horizontal="left" vertical="top"/>
    </xf>
    <xf numFmtId="0" fontId="5" fillId="6" borderId="186" xfId="5" applyFont="1" applyFill="1" applyBorder="1" applyAlignment="1">
      <alignment vertical="top"/>
    </xf>
    <xf numFmtId="0" fontId="5" fillId="6" borderId="187" xfId="5" applyFont="1" applyFill="1" applyBorder="1" applyAlignment="1">
      <alignment vertical="top"/>
    </xf>
    <xf numFmtId="0" fontId="116" fillId="6" borderId="174" xfId="5" applyFont="1" applyFill="1" applyBorder="1" applyAlignment="1">
      <alignment horizontal="left"/>
    </xf>
    <xf numFmtId="0" fontId="73" fillId="6" borderId="178" xfId="5" quotePrefix="1" applyFont="1" applyFill="1" applyBorder="1" applyAlignment="1">
      <alignment horizontal="left"/>
    </xf>
    <xf numFmtId="0" fontId="109" fillId="6" borderId="178" xfId="5" quotePrefix="1" applyFont="1" applyFill="1" applyBorder="1"/>
    <xf numFmtId="0" fontId="109" fillId="6" borderId="179" xfId="5" quotePrefix="1" applyFont="1" applyFill="1" applyBorder="1" applyAlignment="1">
      <alignment horizontal="left"/>
    </xf>
    <xf numFmtId="0" fontId="10" fillId="6" borderId="178" xfId="5" quotePrefix="1" applyFont="1" applyFill="1" applyBorder="1" applyAlignment="1">
      <alignment horizontal="center" vertical="top"/>
    </xf>
    <xf numFmtId="0" fontId="3" fillId="0" borderId="0" xfId="5" quotePrefix="1" applyAlignment="1">
      <alignment horizontal="left"/>
    </xf>
    <xf numFmtId="0" fontId="3" fillId="6" borderId="181" xfId="5" quotePrefix="1" applyFill="1" applyBorder="1" applyAlignment="1">
      <alignment horizontal="center" vertical="top"/>
    </xf>
    <xf numFmtId="0" fontId="109" fillId="6" borderId="110" xfId="5" quotePrefix="1" applyFont="1" applyFill="1" applyBorder="1" applyAlignment="1">
      <alignment horizontal="left" vertical="top"/>
    </xf>
    <xf numFmtId="0" fontId="5" fillId="6" borderId="44" xfId="5" applyFont="1" applyFill="1" applyBorder="1" applyAlignment="1">
      <alignment vertical="top"/>
    </xf>
    <xf numFmtId="0" fontId="5" fillId="6" borderId="157" xfId="5" applyFont="1" applyFill="1" applyBorder="1" applyAlignment="1">
      <alignment vertical="top"/>
    </xf>
    <xf numFmtId="0" fontId="3" fillId="6" borderId="178" xfId="5" quotePrefix="1" applyFill="1" applyBorder="1" applyAlignment="1">
      <alignment horizontal="center" vertical="top"/>
    </xf>
    <xf numFmtId="0" fontId="118" fillId="6" borderId="178" xfId="5" quotePrefix="1" applyFont="1" applyFill="1" applyBorder="1" applyAlignment="1">
      <alignment horizontal="left" vertical="top" indent="3"/>
    </xf>
    <xf numFmtId="0" fontId="117" fillId="6" borderId="188" xfId="5" applyFont="1" applyFill="1" applyBorder="1" applyAlignment="1">
      <alignment horizontal="left" vertical="top" indent="2"/>
    </xf>
    <xf numFmtId="0" fontId="3" fillId="6" borderId="189" xfId="5" quotePrefix="1" applyFill="1" applyBorder="1" applyAlignment="1">
      <alignment horizontal="center" vertical="top"/>
    </xf>
    <xf numFmtId="0" fontId="109" fillId="6" borderId="189" xfId="5" quotePrefix="1" applyFont="1" applyFill="1" applyBorder="1" applyAlignment="1">
      <alignment vertical="top"/>
    </xf>
    <xf numFmtId="0" fontId="109" fillId="6" borderId="189" xfId="5" quotePrefix="1" applyFont="1" applyFill="1" applyBorder="1" applyAlignment="1">
      <alignment horizontal="left" vertical="top"/>
    </xf>
    <xf numFmtId="0" fontId="5" fillId="6" borderId="5" xfId="5" applyFont="1" applyFill="1" applyBorder="1" applyAlignment="1">
      <alignment vertical="top"/>
    </xf>
    <xf numFmtId="0" fontId="5" fillId="6" borderId="50" xfId="5" applyFont="1" applyFill="1" applyBorder="1" applyAlignment="1">
      <alignment vertical="top"/>
    </xf>
    <xf numFmtId="0" fontId="116" fillId="6" borderId="190" xfId="5" applyFont="1" applyFill="1" applyBorder="1" applyAlignment="1">
      <alignment horizontal="left" vertical="top" indent="1"/>
    </xf>
    <xf numFmtId="0" fontId="5" fillId="6" borderId="191" xfId="5" applyFont="1" applyFill="1" applyBorder="1" applyAlignment="1">
      <alignment vertical="top"/>
    </xf>
    <xf numFmtId="0" fontId="5" fillId="6" borderId="192" xfId="5" applyFont="1" applyFill="1" applyBorder="1" applyAlignment="1">
      <alignment vertical="top"/>
    </xf>
    <xf numFmtId="0" fontId="103" fillId="6" borderId="179" xfId="5" applyFont="1" applyFill="1" applyBorder="1" applyAlignment="1">
      <alignment horizontal="left" vertical="top" indent="3"/>
    </xf>
    <xf numFmtId="0" fontId="6" fillId="6" borderId="189" xfId="5" quotePrefix="1" applyFont="1" applyFill="1" applyBorder="1" applyAlignment="1">
      <alignment horizontal="center" vertical="top"/>
    </xf>
    <xf numFmtId="0" fontId="109" fillId="6" borderId="193" xfId="5" quotePrefix="1" applyFont="1" applyFill="1" applyBorder="1" applyAlignment="1">
      <alignment horizontal="left" vertical="top"/>
    </xf>
    <xf numFmtId="0" fontId="109" fillId="6" borderId="5" xfId="5" quotePrefix="1" applyFont="1" applyFill="1" applyBorder="1" applyAlignment="1">
      <alignment horizontal="left" vertical="top" indent="1"/>
    </xf>
    <xf numFmtId="0" fontId="6" fillId="6" borderId="178" xfId="5" quotePrefix="1" applyFont="1" applyFill="1" applyBorder="1" applyAlignment="1">
      <alignment horizontal="center" vertical="top"/>
    </xf>
    <xf numFmtId="0" fontId="109" fillId="6" borderId="0" xfId="5" quotePrefix="1" applyFont="1" applyFill="1" applyAlignment="1">
      <alignment horizontal="left" vertical="top" indent="1"/>
    </xf>
    <xf numFmtId="0" fontId="121" fillId="6" borderId="179" xfId="5" quotePrefix="1" applyFont="1" applyFill="1" applyBorder="1" applyAlignment="1">
      <alignment vertical="top"/>
    </xf>
    <xf numFmtId="0" fontId="7" fillId="6" borderId="17" xfId="5" quotePrefix="1" applyFont="1" applyFill="1" applyBorder="1" applyAlignment="1">
      <alignment horizontal="center" vertical="center"/>
    </xf>
    <xf numFmtId="0" fontId="111" fillId="6" borderId="18" xfId="5" quotePrefix="1" applyFont="1" applyFill="1" applyBorder="1" applyAlignment="1">
      <alignment vertical="top"/>
    </xf>
    <xf numFmtId="0" fontId="3" fillId="6" borderId="194" xfId="5" applyFill="1" applyBorder="1" applyAlignment="1">
      <alignment vertical="top"/>
    </xf>
    <xf numFmtId="0" fontId="3" fillId="6" borderId="195" xfId="5" applyFill="1" applyBorder="1" applyAlignment="1">
      <alignment horizontal="center" vertical="top"/>
    </xf>
    <xf numFmtId="0" fontId="109" fillId="6" borderId="195" xfId="5" quotePrefix="1" applyFont="1" applyFill="1" applyBorder="1" applyAlignment="1">
      <alignment horizontal="left" vertical="top"/>
    </xf>
    <xf numFmtId="0" fontId="5" fillId="6" borderId="196" xfId="5" applyFont="1" applyFill="1" applyBorder="1" applyAlignment="1">
      <alignment vertical="top"/>
    </xf>
    <xf numFmtId="0" fontId="5" fillId="6" borderId="197" xfId="5" applyFont="1" applyFill="1" applyBorder="1" applyAlignment="1">
      <alignment vertical="top"/>
    </xf>
    <xf numFmtId="0" fontId="5" fillId="6" borderId="198" xfId="5" applyFont="1" applyFill="1" applyBorder="1" applyAlignment="1">
      <alignment vertical="top"/>
    </xf>
    <xf numFmtId="0" fontId="3" fillId="6" borderId="199" xfId="5" applyFill="1" applyBorder="1" applyAlignment="1">
      <alignment vertical="top"/>
    </xf>
    <xf numFmtId="0" fontId="3" fillId="6" borderId="200" xfId="5" quotePrefix="1" applyFill="1" applyBorder="1" applyAlignment="1">
      <alignment horizontal="center" vertical="top"/>
    </xf>
    <xf numFmtId="0" fontId="109" fillId="6" borderId="200" xfId="5" quotePrefix="1" applyFont="1" applyFill="1" applyBorder="1" applyAlignment="1">
      <alignment horizontal="left" vertical="top"/>
    </xf>
    <xf numFmtId="0" fontId="109" fillId="6" borderId="201" xfId="5" quotePrefix="1" applyFont="1" applyFill="1" applyBorder="1" applyAlignment="1">
      <alignment vertical="top"/>
    </xf>
    <xf numFmtId="0" fontId="5" fillId="6" borderId="144" xfId="5" applyFont="1" applyFill="1" applyBorder="1" applyAlignment="1">
      <alignment vertical="top"/>
    </xf>
    <xf numFmtId="0" fontId="5" fillId="6" borderId="202" xfId="5" applyFont="1" applyFill="1" applyBorder="1" applyAlignment="1">
      <alignment vertical="top"/>
    </xf>
    <xf numFmtId="0" fontId="109" fillId="6" borderId="29" xfId="5" applyFont="1" applyFill="1" applyBorder="1" applyAlignment="1">
      <alignment vertical="top"/>
    </xf>
    <xf numFmtId="0" fontId="109" fillId="6" borderId="107" xfId="5" applyFont="1" applyFill="1" applyBorder="1" applyAlignment="1">
      <alignment vertical="top"/>
    </xf>
    <xf numFmtId="0" fontId="109" fillId="6" borderId="33" xfId="5" applyFont="1" applyFill="1" applyBorder="1" applyAlignment="1">
      <alignment vertical="top"/>
    </xf>
    <xf numFmtId="0" fontId="3" fillId="6" borderId="203" xfId="5" applyFill="1" applyBorder="1" applyAlignment="1">
      <alignment horizontal="left" vertical="top" indent="2"/>
    </xf>
    <xf numFmtId="0" fontId="3" fillId="6" borderId="204" xfId="5" applyFill="1" applyBorder="1" applyAlignment="1">
      <alignment horizontal="center" vertical="top"/>
    </xf>
    <xf numFmtId="0" fontId="109" fillId="6" borderId="204" xfId="5" quotePrefix="1" applyFont="1" applyFill="1" applyBorder="1" applyAlignment="1">
      <alignment vertical="top"/>
    </xf>
    <xf numFmtId="0" fontId="109" fillId="6" borderId="204" xfId="5" applyFont="1" applyFill="1" applyBorder="1" applyAlignment="1">
      <alignment vertical="top"/>
    </xf>
    <xf numFmtId="0" fontId="109" fillId="6" borderId="205" xfId="5" applyFont="1" applyFill="1" applyBorder="1" applyAlignment="1">
      <alignment vertical="top"/>
    </xf>
    <xf numFmtId="0" fontId="3" fillId="6" borderId="188" xfId="5" applyFill="1" applyBorder="1" applyAlignment="1">
      <alignment horizontal="left" vertical="top" indent="2"/>
    </xf>
    <xf numFmtId="0" fontId="3" fillId="6" borderId="189" xfId="5" applyFill="1" applyBorder="1" applyAlignment="1">
      <alignment horizontal="center" vertical="top"/>
    </xf>
    <xf numFmtId="0" fontId="109" fillId="6" borderId="189" xfId="5" applyFont="1" applyFill="1" applyBorder="1" applyAlignment="1">
      <alignment vertical="top"/>
    </xf>
    <xf numFmtId="0" fontId="109" fillId="6" borderId="206" xfId="5" applyFont="1" applyFill="1" applyBorder="1" applyAlignment="1">
      <alignment vertical="top"/>
    </xf>
    <xf numFmtId="0" fontId="3" fillId="6" borderId="32" xfId="5" applyFill="1" applyBorder="1" applyAlignment="1">
      <alignment vertical="top"/>
    </xf>
    <xf numFmtId="0" fontId="7" fillId="6" borderId="108" xfId="5" quotePrefix="1" applyFont="1" applyFill="1" applyBorder="1" applyAlignment="1">
      <alignment horizontal="center" vertical="center"/>
    </xf>
    <xf numFmtId="0" fontId="109" fillId="6" borderId="108" xfId="5" quotePrefix="1" applyFont="1" applyFill="1" applyBorder="1" applyAlignment="1">
      <alignment vertical="top"/>
    </xf>
    <xf numFmtId="0" fontId="110" fillId="6" borderId="207" xfId="5" quotePrefix="1" applyFont="1" applyFill="1" applyBorder="1" applyAlignment="1">
      <alignment vertical="top"/>
    </xf>
    <xf numFmtId="0" fontId="111" fillId="6" borderId="27" xfId="5" applyFont="1" applyFill="1" applyBorder="1" applyAlignment="1">
      <alignment vertical="top"/>
    </xf>
    <xf numFmtId="0" fontId="111" fillId="6" borderId="28" xfId="5" applyFont="1" applyFill="1" applyBorder="1" applyAlignment="1">
      <alignment vertical="top"/>
    </xf>
    <xf numFmtId="0" fontId="122" fillId="61" borderId="0" xfId="2" applyFont="1" applyFill="1"/>
    <xf numFmtId="0" fontId="123" fillId="61" borderId="0" xfId="2" applyFont="1" applyFill="1" applyAlignment="1">
      <alignment horizontal="center"/>
    </xf>
    <xf numFmtId="0" fontId="124" fillId="61" borderId="0" xfId="2" quotePrefix="1" applyFont="1" applyFill="1"/>
    <xf numFmtId="0" fontId="5" fillId="61" borderId="0" xfId="5" applyFont="1" applyFill="1"/>
    <xf numFmtId="0" fontId="112" fillId="60" borderId="208" xfId="5" applyFont="1" applyFill="1" applyBorder="1"/>
    <xf numFmtId="0" fontId="113" fillId="60" borderId="209" xfId="5" applyFont="1" applyFill="1" applyBorder="1"/>
    <xf numFmtId="0" fontId="86" fillId="60" borderId="209" xfId="0" applyFont="1" applyFill="1" applyBorder="1"/>
    <xf numFmtId="0" fontId="113" fillId="60" borderId="210" xfId="5" applyFont="1" applyFill="1" applyBorder="1"/>
    <xf numFmtId="0" fontId="3" fillId="62" borderId="211" xfId="5" applyFill="1" applyBorder="1" applyAlignment="1">
      <alignment vertical="top"/>
    </xf>
    <xf numFmtId="0" fontId="3" fillId="62" borderId="212" xfId="5" applyFill="1" applyBorder="1" applyAlignment="1">
      <alignment horizontal="center" vertical="top"/>
    </xf>
    <xf numFmtId="0" fontId="125" fillId="62" borderId="212" xfId="5" quotePrefix="1" applyFont="1" applyFill="1" applyBorder="1" applyAlignment="1">
      <alignment vertical="top"/>
    </xf>
    <xf numFmtId="0" fontId="126" fillId="62" borderId="212" xfId="5" quotePrefix="1" applyFont="1" applyFill="1" applyBorder="1" applyAlignment="1">
      <alignment vertical="top"/>
    </xf>
    <xf numFmtId="0" fontId="126" fillId="62" borderId="212" xfId="5" applyFont="1" applyFill="1" applyBorder="1" applyAlignment="1">
      <alignment vertical="top"/>
    </xf>
    <xf numFmtId="0" fontId="126" fillId="62" borderId="213" xfId="5" applyFont="1" applyFill="1" applyBorder="1" applyAlignment="1">
      <alignment vertical="top"/>
    </xf>
    <xf numFmtId="0" fontId="3" fillId="62" borderId="214" xfId="5" applyFill="1" applyBorder="1" applyAlignment="1">
      <alignment horizontal="left" vertical="top" indent="2"/>
    </xf>
    <xf numFmtId="0" fontId="6" fillId="62" borderId="215" xfId="5" applyFont="1" applyFill="1" applyBorder="1" applyAlignment="1">
      <alignment horizontal="center" vertical="top"/>
    </xf>
    <xf numFmtId="0" fontId="6" fillId="62" borderId="215" xfId="5" quotePrefix="1" applyFont="1" applyFill="1" applyBorder="1" applyAlignment="1">
      <alignment vertical="top"/>
    </xf>
    <xf numFmtId="0" fontId="3" fillId="62" borderId="215" xfId="5" quotePrefix="1" applyFill="1" applyBorder="1" applyAlignment="1">
      <alignment vertical="top"/>
    </xf>
    <xf numFmtId="0" fontId="3" fillId="62" borderId="215" xfId="5" applyFill="1" applyBorder="1" applyAlignment="1">
      <alignment vertical="top"/>
    </xf>
    <xf numFmtId="0" fontId="3" fillId="62" borderId="216" xfId="5" applyFill="1" applyBorder="1" applyAlignment="1">
      <alignment vertical="top"/>
    </xf>
    <xf numFmtId="0" fontId="3" fillId="62" borderId="215" xfId="5" applyFill="1" applyBorder="1" applyAlignment="1">
      <alignment horizontal="center" vertical="top"/>
    </xf>
    <xf numFmtId="0" fontId="125" fillId="62" borderId="215" xfId="5" quotePrefix="1" applyFont="1" applyFill="1" applyBorder="1" applyAlignment="1">
      <alignment vertical="top"/>
    </xf>
    <xf numFmtId="0" fontId="126" fillId="62" borderId="215" xfId="5" quotePrefix="1" applyFont="1" applyFill="1" applyBorder="1" applyAlignment="1">
      <alignment vertical="top"/>
    </xf>
    <xf numFmtId="0" fontId="126" fillId="62" borderId="215" xfId="5" applyFont="1" applyFill="1" applyBorder="1" applyAlignment="1">
      <alignment vertical="top"/>
    </xf>
    <xf numFmtId="0" fontId="126" fillId="62" borderId="216" xfId="5" applyFont="1" applyFill="1" applyBorder="1" applyAlignment="1">
      <alignment vertical="top"/>
    </xf>
    <xf numFmtId="0" fontId="3" fillId="8" borderId="0" xfId="380"/>
    <xf numFmtId="0" fontId="3" fillId="62" borderId="217" xfId="5" applyFill="1" applyBorder="1" applyAlignment="1">
      <alignment horizontal="left" vertical="top" indent="2"/>
    </xf>
    <xf numFmtId="0" fontId="3" fillId="62" borderId="218" xfId="5" applyFill="1" applyBorder="1" applyAlignment="1">
      <alignment horizontal="center" vertical="top"/>
    </xf>
    <xf numFmtId="0" fontId="125" fillId="62" borderId="218" xfId="5" quotePrefix="1" applyFont="1" applyFill="1" applyBorder="1" applyAlignment="1">
      <alignment vertical="top"/>
    </xf>
    <xf numFmtId="0" fontId="126" fillId="62" borderId="218" xfId="5" quotePrefix="1" applyFont="1" applyFill="1" applyBorder="1" applyAlignment="1">
      <alignment vertical="top"/>
    </xf>
    <xf numFmtId="0" fontId="126" fillId="62" borderId="218" xfId="5" applyFont="1" applyFill="1" applyBorder="1" applyAlignment="1">
      <alignment vertical="top"/>
    </xf>
    <xf numFmtId="0" fontId="126" fillId="62" borderId="219" xfId="5" applyFont="1" applyFill="1" applyBorder="1" applyAlignment="1">
      <alignment vertical="top"/>
    </xf>
    <xf numFmtId="0" fontId="3" fillId="62" borderId="220" xfId="5" applyFill="1" applyBorder="1" applyAlignment="1">
      <alignment horizontal="left" vertical="top" indent="2"/>
    </xf>
    <xf numFmtId="0" fontId="3" fillId="62" borderId="221" xfId="5" applyFill="1" applyBorder="1" applyAlignment="1">
      <alignment horizontal="center" vertical="top"/>
    </xf>
    <xf numFmtId="0" fontId="125" fillId="62" borderId="221" xfId="5" quotePrefix="1" applyFont="1" applyFill="1" applyBorder="1" applyAlignment="1">
      <alignment vertical="top"/>
    </xf>
    <xf numFmtId="0" fontId="126" fillId="62" borderId="221" xfId="5" quotePrefix="1" applyFont="1" applyFill="1" applyBorder="1" applyAlignment="1">
      <alignment vertical="top"/>
    </xf>
    <xf numFmtId="0" fontId="126" fillId="62" borderId="221" xfId="5" applyFont="1" applyFill="1" applyBorder="1" applyAlignment="1">
      <alignment vertical="top"/>
    </xf>
    <xf numFmtId="0" fontId="126" fillId="62" borderId="222" xfId="5" applyFont="1" applyFill="1" applyBorder="1" applyAlignment="1">
      <alignment vertical="top"/>
    </xf>
    <xf numFmtId="0" fontId="127" fillId="63" borderId="1" xfId="652" applyFont="1" applyFill="1" applyBorder="1">
      <alignment vertical="center"/>
      <protection locked="0"/>
    </xf>
    <xf numFmtId="0" fontId="128" fillId="63" borderId="2" xfId="652" applyFont="1" applyFill="1" applyBorder="1">
      <alignment vertical="center"/>
      <protection locked="0"/>
    </xf>
    <xf numFmtId="0" fontId="128" fillId="63" borderId="3" xfId="652" applyFont="1" applyFill="1" applyBorder="1">
      <alignment vertical="center"/>
      <protection locked="0"/>
    </xf>
    <xf numFmtId="0" fontId="86" fillId="0" borderId="7" xfId="0" applyFont="1" applyBorder="1"/>
    <xf numFmtId="0" fontId="129" fillId="64" borderId="224" xfId="0" applyFont="1" applyFill="1" applyBorder="1" applyAlignment="1">
      <alignment horizontal="centerContinuous"/>
    </xf>
    <xf numFmtId="0" fontId="129" fillId="64" borderId="225" xfId="0" applyFont="1" applyFill="1" applyBorder="1" applyAlignment="1">
      <alignment horizontal="centerContinuous"/>
    </xf>
    <xf numFmtId="0" fontId="129" fillId="64" borderId="226" xfId="0" applyFont="1" applyFill="1" applyBorder="1" applyAlignment="1">
      <alignment horizontal="centerContinuous"/>
    </xf>
    <xf numFmtId="0" fontId="130" fillId="65" borderId="227" xfId="0" applyFont="1" applyFill="1" applyBorder="1" applyAlignment="1">
      <alignment horizontal="right" vertical="center" wrapText="1"/>
    </xf>
    <xf numFmtId="0" fontId="129" fillId="64" borderId="228" xfId="0" applyFont="1" applyFill="1" applyBorder="1" applyAlignment="1">
      <alignment horizontal="centerContinuous" vertical="center"/>
    </xf>
    <xf numFmtId="0" fontId="129" fillId="64" borderId="221" xfId="0" applyFont="1" applyFill="1" applyBorder="1" applyAlignment="1">
      <alignment horizontal="centerContinuous" vertical="center"/>
    </xf>
    <xf numFmtId="0" fontId="129" fillId="64" borderId="229" xfId="0" applyFont="1" applyFill="1" applyBorder="1" applyAlignment="1">
      <alignment horizontal="centerContinuous" vertical="center"/>
    </xf>
    <xf numFmtId="0" fontId="130" fillId="65" borderId="230" xfId="0" applyFont="1" applyFill="1" applyBorder="1" applyAlignment="1">
      <alignment horizontal="right" vertical="center" wrapText="1"/>
    </xf>
    <xf numFmtId="0" fontId="86" fillId="0" borderId="50" xfId="0" applyFont="1" applyBorder="1"/>
    <xf numFmtId="0" fontId="6" fillId="64" borderId="231" xfId="0" applyFont="1" applyFill="1" applyBorder="1" applyAlignment="1">
      <alignment horizontal="right" vertical="center"/>
    </xf>
    <xf numFmtId="0" fontId="6" fillId="64" borderId="232" xfId="0" applyFont="1" applyFill="1" applyBorder="1" applyAlignment="1">
      <alignment horizontal="right" vertical="center"/>
    </xf>
    <xf numFmtId="0" fontId="130" fillId="65" borderId="233" xfId="0" applyFont="1" applyFill="1" applyBorder="1" applyAlignment="1">
      <alignment horizontal="right" vertical="center" wrapText="1"/>
    </xf>
    <xf numFmtId="0" fontId="3" fillId="59" borderId="234" xfId="0" applyFont="1" applyFill="1" applyBorder="1" applyAlignment="1">
      <alignment vertical="center" wrapText="1"/>
    </xf>
    <xf numFmtId="185" fontId="131" fillId="65" borderId="233" xfId="0" applyNumberFormat="1" applyFont="1" applyFill="1" applyBorder="1" applyAlignment="1">
      <alignment horizontal="right" vertical="center" wrapText="1"/>
    </xf>
    <xf numFmtId="0" fontId="73" fillId="60" borderId="235" xfId="0" applyFont="1" applyFill="1" applyBorder="1" applyAlignment="1">
      <alignment horizontal="left" vertical="center" wrapText="1" indent="1"/>
    </xf>
    <xf numFmtId="185" fontId="3" fillId="60" borderId="233" xfId="0" applyNumberFormat="1" applyFont="1" applyFill="1" applyBorder="1" applyAlignment="1">
      <alignment horizontal="right" vertical="center" wrapText="1"/>
    </xf>
    <xf numFmtId="0" fontId="130" fillId="65" borderId="223" xfId="0" applyFont="1" applyFill="1" applyBorder="1" applyAlignment="1">
      <alignment wrapText="1"/>
    </xf>
    <xf numFmtId="185" fontId="130" fillId="65" borderId="238" xfId="0" applyNumberFormat="1" applyFont="1" applyFill="1" applyBorder="1" applyAlignment="1">
      <alignment horizontal="right" wrapText="1"/>
    </xf>
    <xf numFmtId="185" fontId="130" fillId="65" borderId="239" xfId="0" applyNumberFormat="1" applyFont="1" applyFill="1" applyBorder="1" applyAlignment="1">
      <alignment horizontal="right" wrapText="1"/>
    </xf>
    <xf numFmtId="185" fontId="3" fillId="35" borderId="127" xfId="0" applyNumberFormat="1" applyFont="1" applyFill="1" applyBorder="1" applyAlignment="1" applyProtection="1">
      <alignment vertical="center" wrapText="1"/>
      <protection locked="0"/>
    </xf>
    <xf numFmtId="185" fontId="3" fillId="35" borderId="29" xfId="0" applyNumberFormat="1" applyFont="1" applyFill="1" applyBorder="1" applyAlignment="1" applyProtection="1">
      <alignment vertical="center" wrapText="1"/>
      <protection locked="0"/>
    </xf>
    <xf numFmtId="185" fontId="3" fillId="35" borderId="107" xfId="0" applyNumberFormat="1" applyFont="1" applyFill="1" applyBorder="1" applyAlignment="1" applyProtection="1">
      <alignment vertical="center" wrapText="1"/>
      <protection locked="0"/>
    </xf>
    <xf numFmtId="185" fontId="6" fillId="4" borderId="111" xfId="0" applyNumberFormat="1" applyFont="1" applyFill="1" applyBorder="1" applyAlignment="1">
      <alignment vertical="center"/>
    </xf>
    <xf numFmtId="185" fontId="6" fillId="4" borderId="17" xfId="0" applyNumberFormat="1" applyFont="1" applyFill="1" applyBorder="1" applyAlignment="1">
      <alignment vertical="center"/>
    </xf>
    <xf numFmtId="185" fontId="6" fillId="4" borderId="33" xfId="0" applyNumberFormat="1" applyFont="1" applyFill="1" applyBorder="1" applyAlignment="1">
      <alignment vertical="center"/>
    </xf>
    <xf numFmtId="185" fontId="3" fillId="35" borderId="33" xfId="0" applyNumberFormat="1" applyFont="1" applyFill="1" applyBorder="1" applyAlignment="1" applyProtection="1">
      <alignment vertical="center" wrapText="1"/>
      <protection locked="0"/>
    </xf>
    <xf numFmtId="0" fontId="3" fillId="0" borderId="77" xfId="368" applyBorder="1" applyAlignment="1">
      <alignment horizontal="left" vertical="center" wrapText="1" indent="1"/>
    </xf>
    <xf numFmtId="0" fontId="85" fillId="5" borderId="0" xfId="0" applyFont="1" applyFill="1"/>
    <xf numFmtId="185" fontId="0" fillId="5" borderId="0" xfId="0" applyNumberFormat="1" applyFill="1"/>
    <xf numFmtId="185" fontId="7" fillId="0" borderId="59" xfId="368" applyNumberFormat="1" applyFont="1" applyBorder="1" applyAlignment="1">
      <alignment vertical="center" wrapText="1"/>
    </xf>
    <xf numFmtId="10" fontId="3" fillId="5" borderId="240" xfId="1" applyNumberFormat="1" applyFont="1" applyFill="1" applyBorder="1" applyAlignment="1" applyProtection="1">
      <alignment horizontal="right" vertical="center" wrapText="1"/>
    </xf>
    <xf numFmtId="2" fontId="3" fillId="5" borderId="48" xfId="1" applyNumberFormat="1" applyFont="1" applyFill="1" applyBorder="1" applyAlignment="1" applyProtection="1">
      <alignment horizontal="right" vertical="center" wrapText="1"/>
    </xf>
    <xf numFmtId="185" fontId="3" fillId="0" borderId="241" xfId="368" applyNumberFormat="1" applyBorder="1" applyAlignment="1">
      <alignment vertical="center" wrapText="1"/>
    </xf>
    <xf numFmtId="10" fontId="3" fillId="5" borderId="128" xfId="1" applyNumberFormat="1" applyFont="1" applyFill="1" applyBorder="1" applyAlignment="1" applyProtection="1">
      <alignment horizontal="right" vertical="center" wrapText="1"/>
    </xf>
    <xf numFmtId="2" fontId="3" fillId="5" borderId="46" xfId="1" applyNumberFormat="1" applyFont="1" applyFill="1" applyBorder="1" applyAlignment="1" applyProtection="1">
      <alignment horizontal="right" vertical="center" wrapText="1"/>
    </xf>
    <xf numFmtId="185" fontId="3" fillId="0" borderId="242" xfId="368" applyNumberFormat="1" applyBorder="1" applyAlignment="1">
      <alignment vertical="center" wrapText="1"/>
    </xf>
    <xf numFmtId="0" fontId="3" fillId="0" borderId="22" xfId="5" applyBorder="1" applyAlignment="1">
      <alignment horizontal="left" vertical="center" indent="1"/>
    </xf>
    <xf numFmtId="0" fontId="3" fillId="0" borderId="243" xfId="0" applyFont="1" applyBorder="1" applyAlignment="1">
      <alignment horizontal="left" vertical="center" wrapText="1" indent="4"/>
    </xf>
    <xf numFmtId="185" fontId="131" fillId="65" borderId="7" xfId="0" applyNumberFormat="1" applyFont="1" applyFill="1" applyBorder="1" applyAlignment="1">
      <alignment horizontal="right" vertical="center" wrapText="1"/>
    </xf>
    <xf numFmtId="185" fontId="3" fillId="56" borderId="236" xfId="0" applyNumberFormat="1" applyFont="1" applyFill="1" applyBorder="1" applyAlignment="1" applyProtection="1">
      <alignment vertical="center" wrapText="1"/>
      <protection locked="0"/>
    </xf>
    <xf numFmtId="185" fontId="3" fillId="60" borderId="236" xfId="0" applyNumberFormat="1" applyFont="1" applyFill="1" applyBorder="1" applyAlignment="1">
      <alignment horizontal="right" vertical="center" wrapText="1"/>
    </xf>
    <xf numFmtId="185" fontId="3" fillId="60" borderId="237" xfId="0" applyNumberFormat="1" applyFont="1" applyFill="1" applyBorder="1" applyAlignment="1">
      <alignment horizontal="right" vertical="center" wrapText="1"/>
    </xf>
    <xf numFmtId="185" fontId="3" fillId="56" borderId="237" xfId="0" applyNumberFormat="1" applyFont="1" applyFill="1" applyBorder="1" applyAlignment="1" applyProtection="1">
      <alignment vertical="center" wrapText="1"/>
      <protection locked="0"/>
    </xf>
    <xf numFmtId="0" fontId="96" fillId="47" borderId="0" xfId="5" applyFont="1" applyFill="1" applyAlignment="1">
      <alignment horizontal="right" indent="1"/>
    </xf>
    <xf numFmtId="0" fontId="96" fillId="47" borderId="41" xfId="5" applyFont="1" applyFill="1" applyBorder="1" applyAlignment="1">
      <alignment horizontal="right" indent="1"/>
    </xf>
    <xf numFmtId="0" fontId="3" fillId="35" borderId="145" xfId="5" applyFill="1" applyBorder="1" applyAlignment="1" applyProtection="1">
      <alignment horizontal="left"/>
      <protection locked="0"/>
    </xf>
    <xf numFmtId="0" fontId="3" fillId="35" borderId="146" xfId="5" applyFill="1" applyBorder="1" applyAlignment="1" applyProtection="1">
      <alignment horizontal="left"/>
      <protection locked="0"/>
    </xf>
    <xf numFmtId="0" fontId="3" fillId="35" borderId="147" xfId="5" applyFill="1" applyBorder="1" applyAlignment="1" applyProtection="1">
      <alignment horizontal="left"/>
      <protection locked="0"/>
    </xf>
    <xf numFmtId="0" fontId="3" fillId="32" borderId="0" xfId="5" applyFill="1" applyAlignment="1">
      <alignment vertical="center" wrapText="1"/>
    </xf>
    <xf numFmtId="0" fontId="90" fillId="32" borderId="0" xfId="5" applyFont="1" applyFill="1" applyAlignment="1">
      <alignment vertical="center" wrapText="1"/>
    </xf>
    <xf numFmtId="0" fontId="91" fillId="47" borderId="1" xfId="5" applyFont="1" applyFill="1" applyBorder="1" applyAlignment="1">
      <alignment horizontal="center"/>
    </xf>
    <xf numFmtId="0" fontId="91" fillId="47" borderId="2" xfId="5" applyFont="1" applyFill="1" applyBorder="1" applyAlignment="1">
      <alignment horizontal="center"/>
    </xf>
    <xf numFmtId="0" fontId="91" fillId="47" borderId="3" xfId="5" applyFont="1" applyFill="1" applyBorder="1" applyAlignment="1">
      <alignment horizontal="center"/>
    </xf>
    <xf numFmtId="0" fontId="3" fillId="35" borderId="143" xfId="5" applyFill="1" applyBorder="1" applyAlignment="1" applyProtection="1">
      <alignment horizontal="left"/>
      <protection locked="0"/>
    </xf>
    <xf numFmtId="0" fontId="3" fillId="35" borderId="144" xfId="5" applyFill="1" applyBorder="1" applyAlignment="1" applyProtection="1">
      <alignment horizontal="left"/>
      <protection locked="0"/>
    </xf>
    <xf numFmtId="0" fontId="3" fillId="4" borderId="144" xfId="5" applyFill="1" applyBorder="1" applyAlignment="1" applyProtection="1">
      <alignment horizontal="left"/>
      <protection locked="0"/>
    </xf>
    <xf numFmtId="193" fontId="3" fillId="4" borderId="49" xfId="5" applyNumberFormat="1" applyFill="1" applyBorder="1" applyAlignment="1">
      <alignment horizontal="left"/>
    </xf>
    <xf numFmtId="0" fontId="3" fillId="35" borderId="26" xfId="5" applyFill="1" applyBorder="1" applyAlignment="1" applyProtection="1">
      <alignment horizontal="left" vertical="top" wrapText="1"/>
      <protection locked="0"/>
    </xf>
    <xf numFmtId="0" fontId="3" fillId="35" borderId="27" xfId="5" applyFill="1" applyBorder="1" applyAlignment="1" applyProtection="1">
      <alignment horizontal="left" vertical="top"/>
      <protection locked="0"/>
    </xf>
    <xf numFmtId="0" fontId="3" fillId="35" borderId="28" xfId="5" applyFill="1" applyBorder="1" applyAlignment="1" applyProtection="1">
      <alignment horizontal="left" vertical="top"/>
      <protection locked="0"/>
    </xf>
    <xf numFmtId="0" fontId="3" fillId="35" borderId="148" xfId="5" applyFill="1" applyBorder="1" applyAlignment="1" applyProtection="1">
      <alignment horizontal="left"/>
      <protection locked="0"/>
    </xf>
    <xf numFmtId="0" fontId="3" fillId="35" borderId="150" xfId="5" applyFill="1" applyBorder="1" applyAlignment="1" applyProtection="1">
      <alignment horizontal="left"/>
      <protection locked="0"/>
    </xf>
    <xf numFmtId="0" fontId="3" fillId="35" borderId="151" xfId="5" applyFill="1" applyBorder="1" applyAlignment="1" applyProtection="1">
      <alignment horizontal="left"/>
      <protection locked="0"/>
    </xf>
    <xf numFmtId="0" fontId="3" fillId="35" borderId="152" xfId="5" applyFill="1" applyBorder="1" applyAlignment="1" applyProtection="1">
      <alignment horizontal="left"/>
      <protection locked="0"/>
    </xf>
    <xf numFmtId="0" fontId="3" fillId="35" borderId="153" xfId="5" applyFill="1" applyBorder="1" applyAlignment="1" applyProtection="1">
      <alignment horizontal="left"/>
      <protection locked="0"/>
    </xf>
    <xf numFmtId="0" fontId="3" fillId="35" borderId="154" xfId="5" applyFill="1" applyBorder="1" applyAlignment="1" applyProtection="1">
      <alignment horizontal="left"/>
      <protection locked="0"/>
    </xf>
    <xf numFmtId="0" fontId="3" fillId="35" borderId="155" xfId="5" applyFill="1" applyBorder="1" applyAlignment="1" applyProtection="1">
      <alignment horizontal="left"/>
      <protection locked="0"/>
    </xf>
    <xf numFmtId="0" fontId="91" fillId="47" borderId="1" xfId="707" applyFont="1" applyFill="1" applyBorder="1" applyAlignment="1" applyProtection="1">
      <alignment horizontal="center"/>
      <protection locked="0"/>
    </xf>
    <xf numFmtId="0" fontId="91" fillId="47" borderId="2" xfId="707" applyFont="1" applyFill="1" applyBorder="1" applyAlignment="1" applyProtection="1">
      <alignment horizontal="center"/>
      <protection locked="0"/>
    </xf>
    <xf numFmtId="0" fontId="91" fillId="47" borderId="3" xfId="707" applyFont="1" applyFill="1" applyBorder="1" applyAlignment="1" applyProtection="1">
      <alignment horizontal="center"/>
      <protection locked="0"/>
    </xf>
    <xf numFmtId="0" fontId="6" fillId="35" borderId="26" xfId="5" applyFont="1" applyFill="1" applyBorder="1" applyAlignment="1" applyProtection="1">
      <alignment horizontal="left"/>
      <protection locked="0"/>
    </xf>
    <xf numFmtId="0" fontId="6" fillId="35" borderId="28" xfId="5" applyFont="1" applyFill="1" applyBorder="1" applyAlignment="1" applyProtection="1">
      <alignment horizontal="left"/>
      <protection locked="0"/>
    </xf>
    <xf numFmtId="0" fontId="4" fillId="6" borderId="5" xfId="5" applyFont="1" applyFill="1" applyBorder="1" applyAlignment="1">
      <alignment wrapText="1"/>
    </xf>
    <xf numFmtId="0" fontId="4" fillId="6" borderId="50" xfId="5" applyFont="1" applyFill="1" applyBorder="1" applyAlignment="1">
      <alignment wrapText="1"/>
    </xf>
    <xf numFmtId="0" fontId="3" fillId="5" borderId="88" xfId="0" applyFont="1" applyFill="1" applyBorder="1" applyAlignment="1">
      <alignment horizontal="center"/>
    </xf>
    <xf numFmtId="0" fontId="3" fillId="5" borderId="83" xfId="0" applyFont="1" applyFill="1" applyBorder="1" applyAlignment="1">
      <alignment horizontal="center"/>
    </xf>
    <xf numFmtId="0" fontId="3" fillId="5" borderId="20" xfId="0" applyFont="1" applyFill="1" applyBorder="1" applyAlignment="1">
      <alignment horizontal="center"/>
    </xf>
    <xf numFmtId="0" fontId="3" fillId="5" borderId="75" xfId="0" applyFont="1" applyFill="1" applyBorder="1" applyAlignment="1">
      <alignment horizontal="center"/>
    </xf>
    <xf numFmtId="0" fontId="3" fillId="5" borderId="46" xfId="0" applyFont="1" applyFill="1" applyBorder="1" applyAlignment="1">
      <alignment horizontal="center"/>
    </xf>
    <xf numFmtId="0" fontId="3" fillId="5" borderId="66" xfId="0" applyFont="1" applyFill="1" applyBorder="1" applyAlignment="1">
      <alignment horizontal="center"/>
    </xf>
    <xf numFmtId="0" fontId="4" fillId="6" borderId="12" xfId="0" applyFont="1" applyFill="1" applyBorder="1" applyAlignment="1">
      <alignment horizontal="center" vertical="center"/>
    </xf>
    <xf numFmtId="0" fontId="4" fillId="6" borderId="13" xfId="0" applyFont="1" applyFill="1" applyBorder="1" applyAlignment="1">
      <alignment horizontal="center" vertical="center"/>
    </xf>
    <xf numFmtId="0" fontId="4" fillId="51" borderId="14" xfId="0" applyFont="1" applyFill="1" applyBorder="1" applyAlignment="1">
      <alignment horizontal="center" vertical="center" wrapText="1"/>
    </xf>
    <xf numFmtId="0" fontId="4" fillId="51" borderId="52" xfId="0" applyFont="1" applyFill="1" applyBorder="1" applyAlignment="1">
      <alignment horizontal="center" vertical="center" wrapText="1"/>
    </xf>
    <xf numFmtId="0" fontId="4" fillId="4" borderId="116" xfId="0" applyFont="1" applyFill="1" applyBorder="1" applyAlignment="1">
      <alignment horizontal="center"/>
    </xf>
    <xf numFmtId="0" fontId="4" fillId="4" borderId="114" xfId="0" applyFont="1" applyFill="1" applyBorder="1" applyAlignment="1">
      <alignment horizontal="center"/>
    </xf>
    <xf numFmtId="0" fontId="4" fillId="4" borderId="117" xfId="0" applyFont="1" applyFill="1" applyBorder="1" applyAlignment="1">
      <alignment horizontal="center"/>
    </xf>
    <xf numFmtId="0" fontId="4" fillId="6" borderId="113" xfId="0" applyFont="1" applyFill="1" applyBorder="1" applyAlignment="1">
      <alignment horizontal="center"/>
    </xf>
    <xf numFmtId="0" fontId="4" fillId="6" borderId="114" xfId="0" applyFont="1" applyFill="1" applyBorder="1" applyAlignment="1">
      <alignment horizontal="center"/>
    </xf>
    <xf numFmtId="0" fontId="4" fillId="6" borderId="115" xfId="0" applyFont="1" applyFill="1" applyBorder="1" applyAlignment="1">
      <alignment horizontal="center"/>
    </xf>
    <xf numFmtId="0" fontId="4" fillId="4" borderId="64" xfId="0" applyFont="1" applyFill="1" applyBorder="1" applyAlignment="1">
      <alignment horizontal="center"/>
    </xf>
    <xf numFmtId="0" fontId="4" fillId="4" borderId="124" xfId="0" applyFont="1" applyFill="1" applyBorder="1" applyAlignment="1">
      <alignment horizontal="center"/>
    </xf>
    <xf numFmtId="0" fontId="4" fillId="6" borderId="118" xfId="0" applyFont="1" applyFill="1" applyBorder="1" applyAlignment="1">
      <alignment horizontal="center"/>
    </xf>
    <xf numFmtId="0" fontId="4" fillId="6" borderId="119" xfId="0" applyFont="1" applyFill="1" applyBorder="1" applyAlignment="1">
      <alignment horizontal="center"/>
    </xf>
    <xf numFmtId="0" fontId="4" fillId="6" borderId="120" xfId="0" applyFont="1" applyFill="1" applyBorder="1" applyAlignment="1">
      <alignment horizontal="center"/>
    </xf>
    <xf numFmtId="0" fontId="6" fillId="4" borderId="71" xfId="0" applyFont="1" applyFill="1" applyBorder="1" applyAlignment="1">
      <alignment horizontal="center" vertical="center"/>
    </xf>
    <xf numFmtId="0" fontId="6" fillId="4" borderId="60" xfId="0" applyFont="1" applyFill="1" applyBorder="1" applyAlignment="1">
      <alignment horizontal="center" vertical="center"/>
    </xf>
    <xf numFmtId="0" fontId="6" fillId="4" borderId="61" xfId="0" applyFont="1" applyFill="1" applyBorder="1" applyAlignment="1">
      <alignment horizontal="center" vertical="center"/>
    </xf>
    <xf numFmtId="0" fontId="6" fillId="6" borderId="71" xfId="0" applyFont="1" applyFill="1" applyBorder="1" applyAlignment="1">
      <alignment horizontal="center" vertical="center"/>
    </xf>
    <xf numFmtId="0" fontId="6" fillId="6" borderId="60" xfId="0" applyFont="1" applyFill="1" applyBorder="1" applyAlignment="1">
      <alignment horizontal="center" vertical="center"/>
    </xf>
    <xf numFmtId="0" fontId="6" fillId="6" borderId="61" xfId="0" applyFont="1" applyFill="1" applyBorder="1" applyAlignment="1">
      <alignment horizontal="center" vertical="center"/>
    </xf>
    <xf numFmtId="0" fontId="68" fillId="53" borderId="55" xfId="0" applyFont="1" applyFill="1" applyBorder="1" applyAlignment="1">
      <alignment horizontal="center" vertical="center" wrapText="1"/>
    </xf>
    <xf numFmtId="0" fontId="68" fillId="53" borderId="56" xfId="0" applyFont="1" applyFill="1" applyBorder="1" applyAlignment="1">
      <alignment horizontal="center" vertical="center" wrapText="1"/>
    </xf>
    <xf numFmtId="0" fontId="68" fillId="53" borderId="9" xfId="0" applyFont="1" applyFill="1" applyBorder="1" applyAlignment="1">
      <alignment horizontal="center" vertical="center" wrapText="1"/>
    </xf>
    <xf numFmtId="0" fontId="68" fillId="53" borderId="41" xfId="0" applyFont="1" applyFill="1" applyBorder="1" applyAlignment="1">
      <alignment horizontal="center" vertical="center" wrapText="1"/>
    </xf>
    <xf numFmtId="0" fontId="68" fillId="53" borderId="44" xfId="0" applyFont="1" applyFill="1" applyBorder="1" applyAlignment="1">
      <alignment horizontal="center" vertical="center" wrapText="1"/>
    </xf>
    <xf numFmtId="0" fontId="68" fillId="53" borderId="58" xfId="0" applyFont="1" applyFill="1" applyBorder="1" applyAlignment="1">
      <alignment horizontal="center" vertical="center" wrapText="1"/>
    </xf>
    <xf numFmtId="0" fontId="77" fillId="54" borderId="57" xfId="0" applyFont="1" applyFill="1" applyBorder="1" applyAlignment="1" applyProtection="1">
      <alignment horizontal="left" vertical="top" wrapText="1"/>
      <protection locked="0"/>
    </xf>
    <xf numFmtId="0" fontId="77" fillId="54" borderId="44" xfId="0" applyFont="1" applyFill="1" applyBorder="1" applyAlignment="1" applyProtection="1">
      <alignment horizontal="left" vertical="top" wrapText="1"/>
      <protection locked="0"/>
    </xf>
    <xf numFmtId="0" fontId="77" fillId="54" borderId="58" xfId="0" applyFont="1" applyFill="1" applyBorder="1" applyAlignment="1" applyProtection="1">
      <alignment horizontal="left" vertical="top" wrapText="1"/>
      <protection locked="0"/>
    </xf>
    <xf numFmtId="185" fontId="6" fillId="7" borderId="71" xfId="0" applyNumberFormat="1" applyFont="1" applyFill="1" applyBorder="1" applyAlignment="1">
      <alignment horizontal="center" vertical="center"/>
    </xf>
    <xf numFmtId="185" fontId="6" fillId="7" borderId="60" xfId="0" applyNumberFormat="1" applyFont="1" applyFill="1" applyBorder="1" applyAlignment="1">
      <alignment horizontal="center" vertical="center"/>
    </xf>
    <xf numFmtId="185" fontId="6" fillId="7" borderId="61" xfId="0" applyNumberFormat="1" applyFont="1" applyFill="1" applyBorder="1" applyAlignment="1">
      <alignment horizontal="center" vertical="center"/>
    </xf>
    <xf numFmtId="0" fontId="6" fillId="10" borderId="71" xfId="0" applyFont="1" applyFill="1" applyBorder="1" applyAlignment="1">
      <alignment horizontal="center" vertical="center"/>
    </xf>
    <xf numFmtId="0" fontId="6" fillId="10" borderId="60" xfId="0" applyFont="1" applyFill="1" applyBorder="1" applyAlignment="1">
      <alignment horizontal="center" vertical="center"/>
    </xf>
    <xf numFmtId="0" fontId="6" fillId="10" borderId="101" xfId="0" applyFont="1" applyFill="1" applyBorder="1" applyAlignment="1">
      <alignment horizontal="center" vertical="center"/>
    </xf>
    <xf numFmtId="0" fontId="6" fillId="10" borderId="59" xfId="0" applyFont="1" applyFill="1" applyBorder="1" applyAlignment="1">
      <alignment horizontal="center" vertical="center"/>
    </xf>
    <xf numFmtId="0" fontId="6" fillId="10" borderId="61" xfId="0" applyFont="1" applyFill="1" applyBorder="1" applyAlignment="1">
      <alignment horizontal="center" vertical="center"/>
    </xf>
  </cellXfs>
  <cellStyles count="711">
    <cellStyle name=" 1" xfId="9" xr:uid="{00000000-0005-0000-0000-000000000000}"/>
    <cellStyle name=" 1 2" xfId="10" xr:uid="{00000000-0005-0000-0000-000001000000}"/>
    <cellStyle name=" 1 2 2" xfId="11" xr:uid="{00000000-0005-0000-0000-000002000000}"/>
    <cellStyle name=" 1 2 3" xfId="12" xr:uid="{00000000-0005-0000-0000-000003000000}"/>
    <cellStyle name=" 1 3" xfId="13" xr:uid="{00000000-0005-0000-0000-000004000000}"/>
    <cellStyle name=" 1 3 2" xfId="14" xr:uid="{00000000-0005-0000-0000-000005000000}"/>
    <cellStyle name=" 1 4" xfId="15" xr:uid="{00000000-0005-0000-0000-000006000000}"/>
    <cellStyle name=" 1_29(d) - Gas extensions -tariffs" xfId="16" xr:uid="{00000000-0005-0000-0000-000007000000}"/>
    <cellStyle name="_3GIS model v2.77_Distribution Business_Retail Fin Perform " xfId="17" xr:uid="{00000000-0005-0000-0000-000008000000}"/>
    <cellStyle name="_3GIS model v2.77_Fleet Overhead Costs 2_Retail Fin Perform " xfId="18" xr:uid="{00000000-0005-0000-0000-000009000000}"/>
    <cellStyle name="_3GIS model v2.77_Fleet Overhead Costs_Retail Fin Perform " xfId="19" xr:uid="{00000000-0005-0000-0000-00000A000000}"/>
    <cellStyle name="_3GIS model v2.77_Forecast 2_Retail Fin Perform " xfId="20" xr:uid="{00000000-0005-0000-0000-00000B000000}"/>
    <cellStyle name="_3GIS model v2.77_Forecast_Retail Fin Perform " xfId="21" xr:uid="{00000000-0005-0000-0000-00000C000000}"/>
    <cellStyle name="_3GIS model v2.77_Funding &amp; Cashflow_1_Retail Fin Perform " xfId="22" xr:uid="{00000000-0005-0000-0000-00000D000000}"/>
    <cellStyle name="_3GIS model v2.77_Funding &amp; Cashflow_Retail Fin Perform " xfId="23" xr:uid="{00000000-0005-0000-0000-00000E000000}"/>
    <cellStyle name="_3GIS model v2.77_Group P&amp;L_1_Retail Fin Perform " xfId="24" xr:uid="{00000000-0005-0000-0000-00000F000000}"/>
    <cellStyle name="_3GIS model v2.77_Group P&amp;L_Retail Fin Perform " xfId="25" xr:uid="{00000000-0005-0000-0000-000010000000}"/>
    <cellStyle name="_3GIS model v2.77_Opening  Detailed BS_Retail Fin Perform " xfId="26" xr:uid="{00000000-0005-0000-0000-000011000000}"/>
    <cellStyle name="_3GIS model v2.77_OUTPUT DB_Retail Fin Perform " xfId="27" xr:uid="{00000000-0005-0000-0000-000012000000}"/>
    <cellStyle name="_3GIS model v2.77_OUTPUT EB_Retail Fin Perform " xfId="28" xr:uid="{00000000-0005-0000-0000-000013000000}"/>
    <cellStyle name="_3GIS model v2.77_Report_Retail Fin Perform " xfId="29" xr:uid="{00000000-0005-0000-0000-000014000000}"/>
    <cellStyle name="_3GIS model v2.77_Retail Fin Perform " xfId="30" xr:uid="{00000000-0005-0000-0000-000015000000}"/>
    <cellStyle name="_3GIS model v2.77_Sheet2 2_Retail Fin Perform " xfId="31" xr:uid="{00000000-0005-0000-0000-000016000000}"/>
    <cellStyle name="_3GIS model v2.77_Sheet2_Retail Fin Perform " xfId="32" xr:uid="{00000000-0005-0000-0000-000017000000}"/>
    <cellStyle name="_Capex" xfId="33" xr:uid="{00000000-0005-0000-0000-000018000000}"/>
    <cellStyle name="_Capex 2" xfId="34" xr:uid="{00000000-0005-0000-0000-000019000000}"/>
    <cellStyle name="_Capex_29(d) - Gas extensions -tariffs" xfId="35" xr:uid="{00000000-0005-0000-0000-00001A000000}"/>
    <cellStyle name="_UED AMP 2009-14 Final 250309 Less PU" xfId="36" xr:uid="{00000000-0005-0000-0000-00001B000000}"/>
    <cellStyle name="_UED AMP 2009-14 Final 250309 Less PU_1011 monthly" xfId="37" xr:uid="{00000000-0005-0000-0000-00001C000000}"/>
    <cellStyle name="20% - Accent1 2" xfId="38" xr:uid="{00000000-0005-0000-0000-00001D000000}"/>
    <cellStyle name="20% - Accent1 3" xfId="39" xr:uid="{00000000-0005-0000-0000-00001E000000}"/>
    <cellStyle name="20% - Accent2 2" xfId="40" xr:uid="{00000000-0005-0000-0000-00001F000000}"/>
    <cellStyle name="20% - Accent3 2" xfId="41" xr:uid="{00000000-0005-0000-0000-000020000000}"/>
    <cellStyle name="20% - Accent4 2" xfId="42" xr:uid="{00000000-0005-0000-0000-000021000000}"/>
    <cellStyle name="20% - Accent5 2" xfId="43" xr:uid="{00000000-0005-0000-0000-000022000000}"/>
    <cellStyle name="20% - Accent6 2" xfId="44" xr:uid="{00000000-0005-0000-0000-000023000000}"/>
    <cellStyle name="40% - Accent1 2" xfId="45" xr:uid="{00000000-0005-0000-0000-000024000000}"/>
    <cellStyle name="40% - Accent1 3" xfId="46" xr:uid="{00000000-0005-0000-0000-000025000000}"/>
    <cellStyle name="40% - Accent2 2" xfId="47" xr:uid="{00000000-0005-0000-0000-000026000000}"/>
    <cellStyle name="40% - Accent3 2" xfId="48" xr:uid="{00000000-0005-0000-0000-000027000000}"/>
    <cellStyle name="40% - Accent4 2" xfId="49" xr:uid="{00000000-0005-0000-0000-000028000000}"/>
    <cellStyle name="40% - Accent5 2" xfId="50" xr:uid="{00000000-0005-0000-0000-000029000000}"/>
    <cellStyle name="40% - Accent6 2" xfId="51" xr:uid="{00000000-0005-0000-0000-00002A000000}"/>
    <cellStyle name="60% - Accent1 2" xfId="52" xr:uid="{00000000-0005-0000-0000-00002B000000}"/>
    <cellStyle name="60% - Accent2 2" xfId="53" xr:uid="{00000000-0005-0000-0000-00002C000000}"/>
    <cellStyle name="60% - Accent3 2" xfId="54" xr:uid="{00000000-0005-0000-0000-00002D000000}"/>
    <cellStyle name="60% - Accent4 2" xfId="55" xr:uid="{00000000-0005-0000-0000-00002E000000}"/>
    <cellStyle name="60% - Accent5 2" xfId="56" xr:uid="{00000000-0005-0000-0000-00002F000000}"/>
    <cellStyle name="60% - Accent6 2" xfId="57" xr:uid="{00000000-0005-0000-0000-000030000000}"/>
    <cellStyle name="Accent1 - 20%" xfId="58" xr:uid="{00000000-0005-0000-0000-000031000000}"/>
    <cellStyle name="Accent1 - 40%" xfId="59" xr:uid="{00000000-0005-0000-0000-000032000000}"/>
    <cellStyle name="Accent1 - 60%" xfId="60" xr:uid="{00000000-0005-0000-0000-000033000000}"/>
    <cellStyle name="Accent1 2" xfId="61" xr:uid="{00000000-0005-0000-0000-000034000000}"/>
    <cellStyle name="Accent1 3" xfId="675" xr:uid="{00000000-0005-0000-0000-000035000000}"/>
    <cellStyle name="Accent1 4" xfId="676" xr:uid="{00000000-0005-0000-0000-000036000000}"/>
    <cellStyle name="Accent1 5" xfId="677" xr:uid="{00000000-0005-0000-0000-000037000000}"/>
    <cellStyle name="Accent2 - 20%" xfId="62" xr:uid="{00000000-0005-0000-0000-000038000000}"/>
    <cellStyle name="Accent2 - 40%" xfId="63" xr:uid="{00000000-0005-0000-0000-000039000000}"/>
    <cellStyle name="Accent2 - 60%" xfId="64" xr:uid="{00000000-0005-0000-0000-00003A000000}"/>
    <cellStyle name="Accent2 2" xfId="65" xr:uid="{00000000-0005-0000-0000-00003B000000}"/>
    <cellStyle name="Accent2 3" xfId="678" xr:uid="{00000000-0005-0000-0000-00003C000000}"/>
    <cellStyle name="Accent2 4" xfId="679" xr:uid="{00000000-0005-0000-0000-00003D000000}"/>
    <cellStyle name="Accent2 5" xfId="680" xr:uid="{00000000-0005-0000-0000-00003E000000}"/>
    <cellStyle name="Accent3 - 20%" xfId="66" xr:uid="{00000000-0005-0000-0000-00003F000000}"/>
    <cellStyle name="Accent3 - 40%" xfId="67" xr:uid="{00000000-0005-0000-0000-000040000000}"/>
    <cellStyle name="Accent3 - 60%" xfId="68" xr:uid="{00000000-0005-0000-0000-000041000000}"/>
    <cellStyle name="Accent3 2" xfId="69" xr:uid="{00000000-0005-0000-0000-000042000000}"/>
    <cellStyle name="Accent3 3" xfId="681" xr:uid="{00000000-0005-0000-0000-000043000000}"/>
    <cellStyle name="Accent3 4" xfId="682" xr:uid="{00000000-0005-0000-0000-000044000000}"/>
    <cellStyle name="Accent3 5" xfId="683" xr:uid="{00000000-0005-0000-0000-000045000000}"/>
    <cellStyle name="Accent4 - 20%" xfId="70" xr:uid="{00000000-0005-0000-0000-000046000000}"/>
    <cellStyle name="Accent4 - 40%" xfId="71" xr:uid="{00000000-0005-0000-0000-000047000000}"/>
    <cellStyle name="Accent4 - 60%" xfId="72" xr:uid="{00000000-0005-0000-0000-000048000000}"/>
    <cellStyle name="Accent4 2" xfId="73" xr:uid="{00000000-0005-0000-0000-000049000000}"/>
    <cellStyle name="Accent4 3" xfId="684" xr:uid="{00000000-0005-0000-0000-00004A000000}"/>
    <cellStyle name="Accent4 4" xfId="685" xr:uid="{00000000-0005-0000-0000-00004B000000}"/>
    <cellStyle name="Accent4 5" xfId="686" xr:uid="{00000000-0005-0000-0000-00004C000000}"/>
    <cellStyle name="Accent5 - 20%" xfId="74" xr:uid="{00000000-0005-0000-0000-00004D000000}"/>
    <cellStyle name="Accent5 - 40%" xfId="75" xr:uid="{00000000-0005-0000-0000-00004E000000}"/>
    <cellStyle name="Accent5 - 60%" xfId="76" xr:uid="{00000000-0005-0000-0000-00004F000000}"/>
    <cellStyle name="Accent5 2" xfId="77" xr:uid="{00000000-0005-0000-0000-000050000000}"/>
    <cellStyle name="Accent5 3" xfId="687" xr:uid="{00000000-0005-0000-0000-000051000000}"/>
    <cellStyle name="Accent5 4" xfId="688" xr:uid="{00000000-0005-0000-0000-000052000000}"/>
    <cellStyle name="Accent5 5" xfId="689" xr:uid="{00000000-0005-0000-0000-000053000000}"/>
    <cellStyle name="Accent6 - 20%" xfId="78" xr:uid="{00000000-0005-0000-0000-000054000000}"/>
    <cellStyle name="Accent6 - 40%" xfId="79" xr:uid="{00000000-0005-0000-0000-000055000000}"/>
    <cellStyle name="Accent6 - 60%" xfId="80" xr:uid="{00000000-0005-0000-0000-000056000000}"/>
    <cellStyle name="Accent6 2" xfId="81" xr:uid="{00000000-0005-0000-0000-000057000000}"/>
    <cellStyle name="Accent6 3" xfId="690" xr:uid="{00000000-0005-0000-0000-000058000000}"/>
    <cellStyle name="Accent6 4" xfId="691" xr:uid="{00000000-0005-0000-0000-000059000000}"/>
    <cellStyle name="Accent6 5" xfId="692" xr:uid="{00000000-0005-0000-0000-00005A000000}"/>
    <cellStyle name="Agara" xfId="82" xr:uid="{00000000-0005-0000-0000-00005B000000}"/>
    <cellStyle name="B79812_.wvu.PrintTitlest" xfId="83" xr:uid="{00000000-0005-0000-0000-00005C000000}"/>
    <cellStyle name="Bad 2" xfId="84" xr:uid="{00000000-0005-0000-0000-00005D000000}"/>
    <cellStyle name="Black" xfId="85" xr:uid="{00000000-0005-0000-0000-00005E000000}"/>
    <cellStyle name="Blockout" xfId="86" xr:uid="{00000000-0005-0000-0000-00005F000000}"/>
    <cellStyle name="Blockout 2" xfId="87" xr:uid="{00000000-0005-0000-0000-000060000000}"/>
    <cellStyle name="Blockout 2 2" xfId="88" xr:uid="{00000000-0005-0000-0000-000061000000}"/>
    <cellStyle name="Blockout 3" xfId="89" xr:uid="{00000000-0005-0000-0000-000062000000}"/>
    <cellStyle name="Blue" xfId="90" xr:uid="{00000000-0005-0000-0000-000063000000}"/>
    <cellStyle name="Calculation 2" xfId="91" xr:uid="{00000000-0005-0000-0000-000064000000}"/>
    <cellStyle name="Calculation 2 2" xfId="92" xr:uid="{00000000-0005-0000-0000-000065000000}"/>
    <cellStyle name="Calculation 2 2 2" xfId="93" xr:uid="{00000000-0005-0000-0000-000066000000}"/>
    <cellStyle name="Calculation 2 3" xfId="94" xr:uid="{00000000-0005-0000-0000-000067000000}"/>
    <cellStyle name="Calculation 2 3 2" xfId="95" xr:uid="{00000000-0005-0000-0000-000068000000}"/>
    <cellStyle name="Calculation 2 3 3" xfId="96" xr:uid="{00000000-0005-0000-0000-000069000000}"/>
    <cellStyle name="Calculation 2 4" xfId="97" xr:uid="{00000000-0005-0000-0000-00006A000000}"/>
    <cellStyle name="Check Cell 2" xfId="98" xr:uid="{00000000-0005-0000-0000-00006B000000}"/>
    <cellStyle name="Check Cell 2 2 2 2" xfId="99" xr:uid="{00000000-0005-0000-0000-00006C000000}"/>
    <cellStyle name="Comma [0]7Z_87C" xfId="100" xr:uid="{00000000-0005-0000-0000-00006D000000}"/>
    <cellStyle name="Comma 0" xfId="101" xr:uid="{00000000-0005-0000-0000-00006E000000}"/>
    <cellStyle name="Comma 1" xfId="102" xr:uid="{00000000-0005-0000-0000-00006F000000}"/>
    <cellStyle name="Comma 1 2" xfId="103" xr:uid="{00000000-0005-0000-0000-000070000000}"/>
    <cellStyle name="Comma 10" xfId="104" xr:uid="{00000000-0005-0000-0000-000071000000}"/>
    <cellStyle name="Comma 11" xfId="105" xr:uid="{00000000-0005-0000-0000-000072000000}"/>
    <cellStyle name="Comma 2" xfId="106" xr:uid="{00000000-0005-0000-0000-000073000000}"/>
    <cellStyle name="Comma 2 2" xfId="107" xr:uid="{00000000-0005-0000-0000-000074000000}"/>
    <cellStyle name="Comma 2 2 2" xfId="108" xr:uid="{00000000-0005-0000-0000-000075000000}"/>
    <cellStyle name="Comma 2 2 3" xfId="109" xr:uid="{00000000-0005-0000-0000-000076000000}"/>
    <cellStyle name="Comma 2 2 4" xfId="110" xr:uid="{00000000-0005-0000-0000-000077000000}"/>
    <cellStyle name="Comma 2 3" xfId="111" xr:uid="{00000000-0005-0000-0000-000078000000}"/>
    <cellStyle name="Comma 2 3 2" xfId="112" xr:uid="{00000000-0005-0000-0000-000079000000}"/>
    <cellStyle name="Comma 2 3 3" xfId="113" xr:uid="{00000000-0005-0000-0000-00007A000000}"/>
    <cellStyle name="Comma 2 4" xfId="114" xr:uid="{00000000-0005-0000-0000-00007B000000}"/>
    <cellStyle name="Comma 2 5" xfId="115" xr:uid="{00000000-0005-0000-0000-00007C000000}"/>
    <cellStyle name="Comma 2 6" xfId="116" xr:uid="{00000000-0005-0000-0000-00007D000000}"/>
    <cellStyle name="Comma 2 7" xfId="117" xr:uid="{00000000-0005-0000-0000-00007E000000}"/>
    <cellStyle name="Comma 2 8" xfId="118" xr:uid="{00000000-0005-0000-0000-00007F000000}"/>
    <cellStyle name="Comma 3" xfId="119" xr:uid="{00000000-0005-0000-0000-000080000000}"/>
    <cellStyle name="Comma 3 2" xfId="120" xr:uid="{00000000-0005-0000-0000-000081000000}"/>
    <cellStyle name="Comma 3 2 2" xfId="121" xr:uid="{00000000-0005-0000-0000-000082000000}"/>
    <cellStyle name="Comma 3 2 3" xfId="122" xr:uid="{00000000-0005-0000-0000-000083000000}"/>
    <cellStyle name="Comma 3 3" xfId="123" xr:uid="{00000000-0005-0000-0000-000084000000}"/>
    <cellStyle name="Comma 3 3 2" xfId="124" xr:uid="{00000000-0005-0000-0000-000085000000}"/>
    <cellStyle name="Comma 3 3 3" xfId="125" xr:uid="{00000000-0005-0000-0000-000086000000}"/>
    <cellStyle name="Comma 3 4" xfId="126" xr:uid="{00000000-0005-0000-0000-000087000000}"/>
    <cellStyle name="Comma 3 5" xfId="127" xr:uid="{00000000-0005-0000-0000-000088000000}"/>
    <cellStyle name="Comma 3 6" xfId="128" xr:uid="{00000000-0005-0000-0000-000089000000}"/>
    <cellStyle name="Comma 4" xfId="129" xr:uid="{00000000-0005-0000-0000-00008A000000}"/>
    <cellStyle name="Comma 4 2" xfId="130" xr:uid="{00000000-0005-0000-0000-00008B000000}"/>
    <cellStyle name="Comma 5" xfId="131" xr:uid="{00000000-0005-0000-0000-00008C000000}"/>
    <cellStyle name="Comma 6" xfId="132" xr:uid="{00000000-0005-0000-0000-00008D000000}"/>
    <cellStyle name="Comma 7" xfId="133" xr:uid="{00000000-0005-0000-0000-00008E000000}"/>
    <cellStyle name="Comma 8" xfId="134" xr:uid="{00000000-0005-0000-0000-00008F000000}"/>
    <cellStyle name="Comma 9" xfId="135" xr:uid="{00000000-0005-0000-0000-000090000000}"/>
    <cellStyle name="Comma 9 2" xfId="136" xr:uid="{00000000-0005-0000-0000-000091000000}"/>
    <cellStyle name="Comma 9 3" xfId="137" xr:uid="{00000000-0005-0000-0000-000092000000}"/>
    <cellStyle name="Comma0" xfId="138" xr:uid="{00000000-0005-0000-0000-000093000000}"/>
    <cellStyle name="Currency 11" xfId="139" xr:uid="{00000000-0005-0000-0000-000094000000}"/>
    <cellStyle name="Currency 11 2" xfId="140" xr:uid="{00000000-0005-0000-0000-000095000000}"/>
    <cellStyle name="Currency 11 3" xfId="141" xr:uid="{00000000-0005-0000-0000-000096000000}"/>
    <cellStyle name="Currency 2" xfId="142" xr:uid="{00000000-0005-0000-0000-000097000000}"/>
    <cellStyle name="Currency 2 2" xfId="143" xr:uid="{00000000-0005-0000-0000-000098000000}"/>
    <cellStyle name="Currency 2 3" xfId="144" xr:uid="{00000000-0005-0000-0000-000099000000}"/>
    <cellStyle name="Currency 3" xfId="145" xr:uid="{00000000-0005-0000-0000-00009A000000}"/>
    <cellStyle name="Currency 3 2" xfId="146" xr:uid="{00000000-0005-0000-0000-00009B000000}"/>
    <cellStyle name="Currency 4" xfId="147" xr:uid="{00000000-0005-0000-0000-00009C000000}"/>
    <cellStyle name="Currency 4 2" xfId="148" xr:uid="{00000000-0005-0000-0000-00009D000000}"/>
    <cellStyle name="Currency 5" xfId="149" xr:uid="{00000000-0005-0000-0000-00009E000000}"/>
    <cellStyle name="Currency 6" xfId="150" xr:uid="{00000000-0005-0000-0000-00009F000000}"/>
    <cellStyle name="Currency 6 2" xfId="151" xr:uid="{00000000-0005-0000-0000-0000A0000000}"/>
    <cellStyle name="Currency 6 3" xfId="152" xr:uid="{00000000-0005-0000-0000-0000A1000000}"/>
    <cellStyle name="Currency 7" xfId="153" xr:uid="{00000000-0005-0000-0000-0000A2000000}"/>
    <cellStyle name="Currency 8" xfId="154" xr:uid="{00000000-0005-0000-0000-0000A3000000}"/>
    <cellStyle name="D4_B8B1_005004B79812_.wvu.PrintTitlest" xfId="155" xr:uid="{00000000-0005-0000-0000-0000A4000000}"/>
    <cellStyle name="Date" xfId="156" xr:uid="{00000000-0005-0000-0000-0000A5000000}"/>
    <cellStyle name="Date 2" xfId="157" xr:uid="{00000000-0005-0000-0000-0000A6000000}"/>
    <cellStyle name="dms_1" xfId="709" xr:uid="{00000000-0005-0000-0000-0000A7000000}"/>
    <cellStyle name="Emphasis 1" xfId="158" xr:uid="{00000000-0005-0000-0000-0000A8000000}"/>
    <cellStyle name="Emphasis 2" xfId="159" xr:uid="{00000000-0005-0000-0000-0000A9000000}"/>
    <cellStyle name="Emphasis 3" xfId="160" xr:uid="{00000000-0005-0000-0000-0000AA000000}"/>
    <cellStyle name="Euro" xfId="161" xr:uid="{00000000-0005-0000-0000-0000AB000000}"/>
    <cellStyle name="Explanatory Text 2" xfId="162" xr:uid="{00000000-0005-0000-0000-0000AC000000}"/>
    <cellStyle name="Fixed" xfId="163" xr:uid="{00000000-0005-0000-0000-0000AD000000}"/>
    <cellStyle name="Fixed 2" xfId="164" xr:uid="{00000000-0005-0000-0000-0000AE000000}"/>
    <cellStyle name="Gilsans" xfId="165" xr:uid="{00000000-0005-0000-0000-0000AF000000}"/>
    <cellStyle name="Gilsansl" xfId="166" xr:uid="{00000000-0005-0000-0000-0000B0000000}"/>
    <cellStyle name="Good 2" xfId="167" xr:uid="{00000000-0005-0000-0000-0000B1000000}"/>
    <cellStyle name="Heading 1 2" xfId="168" xr:uid="{00000000-0005-0000-0000-0000B2000000}"/>
    <cellStyle name="Heading 1 2 2" xfId="169" xr:uid="{00000000-0005-0000-0000-0000B3000000}"/>
    <cellStyle name="Heading 1 3" xfId="170" xr:uid="{00000000-0005-0000-0000-0000B4000000}"/>
    <cellStyle name="Heading 2 2" xfId="171" xr:uid="{00000000-0005-0000-0000-0000B5000000}"/>
    <cellStyle name="Heading 2 2 2" xfId="172" xr:uid="{00000000-0005-0000-0000-0000B6000000}"/>
    <cellStyle name="Heading 2 3" xfId="173" xr:uid="{00000000-0005-0000-0000-0000B7000000}"/>
    <cellStyle name="Heading 3 2" xfId="174" xr:uid="{00000000-0005-0000-0000-0000B8000000}"/>
    <cellStyle name="Heading 3 2 2" xfId="175" xr:uid="{00000000-0005-0000-0000-0000B9000000}"/>
    <cellStyle name="Heading 3 2 2 2" xfId="176" xr:uid="{00000000-0005-0000-0000-0000BA000000}"/>
    <cellStyle name="Heading 3 2 2 2 2" xfId="177" xr:uid="{00000000-0005-0000-0000-0000BB000000}"/>
    <cellStyle name="Heading 3 2 2 2 2 2" xfId="178" xr:uid="{00000000-0005-0000-0000-0000BC000000}"/>
    <cellStyle name="Heading 3 2 2 2 2 2 2" xfId="179" xr:uid="{00000000-0005-0000-0000-0000BD000000}"/>
    <cellStyle name="Heading 3 2 2 2 2 2 3" xfId="180" xr:uid="{00000000-0005-0000-0000-0000BE000000}"/>
    <cellStyle name="Heading 3 2 2 2 2 3" xfId="181" xr:uid="{00000000-0005-0000-0000-0000BF000000}"/>
    <cellStyle name="Heading 3 2 2 2 2 3 2" xfId="182" xr:uid="{00000000-0005-0000-0000-0000C0000000}"/>
    <cellStyle name="Heading 3 2 2 2 2 3 3" xfId="183" xr:uid="{00000000-0005-0000-0000-0000C1000000}"/>
    <cellStyle name="Heading 3 2 2 2 2 4" xfId="184" xr:uid="{00000000-0005-0000-0000-0000C2000000}"/>
    <cellStyle name="Heading 3 2 2 2 2 4 2" xfId="185" xr:uid="{00000000-0005-0000-0000-0000C3000000}"/>
    <cellStyle name="Heading 3 2 2 2 2 5" xfId="186" xr:uid="{00000000-0005-0000-0000-0000C4000000}"/>
    <cellStyle name="Heading 3 2 2 2 2 6" xfId="187" xr:uid="{00000000-0005-0000-0000-0000C5000000}"/>
    <cellStyle name="Heading 3 2 2 2 3" xfId="188" xr:uid="{00000000-0005-0000-0000-0000C6000000}"/>
    <cellStyle name="Heading 3 2 2 2 3 2" xfId="189" xr:uid="{00000000-0005-0000-0000-0000C7000000}"/>
    <cellStyle name="Heading 3 2 2 2 3 3" xfId="190" xr:uid="{00000000-0005-0000-0000-0000C8000000}"/>
    <cellStyle name="Heading 3 2 2 2 4" xfId="191" xr:uid="{00000000-0005-0000-0000-0000C9000000}"/>
    <cellStyle name="Heading 3 2 2 2 4 2" xfId="192" xr:uid="{00000000-0005-0000-0000-0000CA000000}"/>
    <cellStyle name="Heading 3 2 2 2 4 3" xfId="193" xr:uid="{00000000-0005-0000-0000-0000CB000000}"/>
    <cellStyle name="Heading 3 2 2 2 5" xfId="194" xr:uid="{00000000-0005-0000-0000-0000CC000000}"/>
    <cellStyle name="Heading 3 2 2 2 5 2" xfId="195" xr:uid="{00000000-0005-0000-0000-0000CD000000}"/>
    <cellStyle name="Heading 3 2 2 2 6" xfId="196" xr:uid="{00000000-0005-0000-0000-0000CE000000}"/>
    <cellStyle name="Heading 3 2 2 3" xfId="197" xr:uid="{00000000-0005-0000-0000-0000CF000000}"/>
    <cellStyle name="Heading 3 2 2 3 2" xfId="198" xr:uid="{00000000-0005-0000-0000-0000D0000000}"/>
    <cellStyle name="Heading 3 2 2 3 2 2" xfId="199" xr:uid="{00000000-0005-0000-0000-0000D1000000}"/>
    <cellStyle name="Heading 3 2 2 3 2 2 2" xfId="200" xr:uid="{00000000-0005-0000-0000-0000D2000000}"/>
    <cellStyle name="Heading 3 2 2 3 2 2 3" xfId="201" xr:uid="{00000000-0005-0000-0000-0000D3000000}"/>
    <cellStyle name="Heading 3 2 2 3 2 3" xfId="202" xr:uid="{00000000-0005-0000-0000-0000D4000000}"/>
    <cellStyle name="Heading 3 2 2 3 2 3 2" xfId="203" xr:uid="{00000000-0005-0000-0000-0000D5000000}"/>
    <cellStyle name="Heading 3 2 2 3 2 3 3" xfId="204" xr:uid="{00000000-0005-0000-0000-0000D6000000}"/>
    <cellStyle name="Heading 3 2 2 3 2 4" xfId="205" xr:uid="{00000000-0005-0000-0000-0000D7000000}"/>
    <cellStyle name="Heading 3 2 2 3 2 4 2" xfId="206" xr:uid="{00000000-0005-0000-0000-0000D8000000}"/>
    <cellStyle name="Heading 3 2 2 3 2 5" xfId="207" xr:uid="{00000000-0005-0000-0000-0000D9000000}"/>
    <cellStyle name="Heading 3 2 2 3 2 6" xfId="208" xr:uid="{00000000-0005-0000-0000-0000DA000000}"/>
    <cellStyle name="Heading 3 2 2 3 3" xfId="209" xr:uid="{00000000-0005-0000-0000-0000DB000000}"/>
    <cellStyle name="Heading 3 2 2 3 3 2" xfId="210" xr:uid="{00000000-0005-0000-0000-0000DC000000}"/>
    <cellStyle name="Heading 3 2 2 3 3 3" xfId="211" xr:uid="{00000000-0005-0000-0000-0000DD000000}"/>
    <cellStyle name="Heading 3 2 2 3 4" xfId="212" xr:uid="{00000000-0005-0000-0000-0000DE000000}"/>
    <cellStyle name="Heading 3 2 2 3 4 2" xfId="213" xr:uid="{00000000-0005-0000-0000-0000DF000000}"/>
    <cellStyle name="Heading 3 2 2 3 4 3" xfId="214" xr:uid="{00000000-0005-0000-0000-0000E0000000}"/>
    <cellStyle name="Heading 3 2 2 3 5" xfId="215" xr:uid="{00000000-0005-0000-0000-0000E1000000}"/>
    <cellStyle name="Heading 3 2 2 3 5 2" xfId="216" xr:uid="{00000000-0005-0000-0000-0000E2000000}"/>
    <cellStyle name="Heading 3 2 2 3 6" xfId="217" xr:uid="{00000000-0005-0000-0000-0000E3000000}"/>
    <cellStyle name="Heading 3 2 2 4" xfId="218" xr:uid="{00000000-0005-0000-0000-0000E4000000}"/>
    <cellStyle name="Heading 3 2 2 4 2" xfId="219" xr:uid="{00000000-0005-0000-0000-0000E5000000}"/>
    <cellStyle name="Heading 3 2 2 4 2 2" xfId="220" xr:uid="{00000000-0005-0000-0000-0000E6000000}"/>
    <cellStyle name="Heading 3 2 2 4 2 3" xfId="221" xr:uid="{00000000-0005-0000-0000-0000E7000000}"/>
    <cellStyle name="Heading 3 2 2 4 3" xfId="222" xr:uid="{00000000-0005-0000-0000-0000E8000000}"/>
    <cellStyle name="Heading 3 2 2 4 3 2" xfId="223" xr:uid="{00000000-0005-0000-0000-0000E9000000}"/>
    <cellStyle name="Heading 3 2 2 4 3 3" xfId="224" xr:uid="{00000000-0005-0000-0000-0000EA000000}"/>
    <cellStyle name="Heading 3 2 2 4 4" xfId="225" xr:uid="{00000000-0005-0000-0000-0000EB000000}"/>
    <cellStyle name="Heading 3 2 2 4 4 2" xfId="226" xr:uid="{00000000-0005-0000-0000-0000EC000000}"/>
    <cellStyle name="Heading 3 2 2 4 5" xfId="227" xr:uid="{00000000-0005-0000-0000-0000ED000000}"/>
    <cellStyle name="Heading 3 2 2 4 6" xfId="228" xr:uid="{00000000-0005-0000-0000-0000EE000000}"/>
    <cellStyle name="Heading 3 2 2 5" xfId="229" xr:uid="{00000000-0005-0000-0000-0000EF000000}"/>
    <cellStyle name="Heading 3 2 2 5 2" xfId="230" xr:uid="{00000000-0005-0000-0000-0000F0000000}"/>
    <cellStyle name="Heading 3 2 2 5 2 2" xfId="231" xr:uid="{00000000-0005-0000-0000-0000F1000000}"/>
    <cellStyle name="Heading 3 2 2 5 2 3" xfId="232" xr:uid="{00000000-0005-0000-0000-0000F2000000}"/>
    <cellStyle name="Heading 3 2 2 5 3" xfId="233" xr:uid="{00000000-0005-0000-0000-0000F3000000}"/>
    <cellStyle name="Heading 3 2 2 5 3 2" xfId="234" xr:uid="{00000000-0005-0000-0000-0000F4000000}"/>
    <cellStyle name="Heading 3 2 2 5 4" xfId="235" xr:uid="{00000000-0005-0000-0000-0000F5000000}"/>
    <cellStyle name="Heading 3 2 2 5 5" xfId="236" xr:uid="{00000000-0005-0000-0000-0000F6000000}"/>
    <cellStyle name="Heading 3 2 2 6" xfId="237" xr:uid="{00000000-0005-0000-0000-0000F7000000}"/>
    <cellStyle name="Heading 3 2 3" xfId="238" xr:uid="{00000000-0005-0000-0000-0000F8000000}"/>
    <cellStyle name="Heading 3 2 4" xfId="239" xr:uid="{00000000-0005-0000-0000-0000F9000000}"/>
    <cellStyle name="Heading 3 2 4 2" xfId="240" xr:uid="{00000000-0005-0000-0000-0000FA000000}"/>
    <cellStyle name="Heading 3 2 4 2 2" xfId="241" xr:uid="{00000000-0005-0000-0000-0000FB000000}"/>
    <cellStyle name="Heading 3 2 4 2 2 2" xfId="242" xr:uid="{00000000-0005-0000-0000-0000FC000000}"/>
    <cellStyle name="Heading 3 2 4 2 2 3" xfId="243" xr:uid="{00000000-0005-0000-0000-0000FD000000}"/>
    <cellStyle name="Heading 3 2 4 2 3" xfId="244" xr:uid="{00000000-0005-0000-0000-0000FE000000}"/>
    <cellStyle name="Heading 3 2 4 2 3 2" xfId="245" xr:uid="{00000000-0005-0000-0000-0000FF000000}"/>
    <cellStyle name="Heading 3 2 4 2 3 3" xfId="246" xr:uid="{00000000-0005-0000-0000-000000010000}"/>
    <cellStyle name="Heading 3 2 4 2 4" xfId="247" xr:uid="{00000000-0005-0000-0000-000001010000}"/>
    <cellStyle name="Heading 3 2 4 2 4 2" xfId="248" xr:uid="{00000000-0005-0000-0000-000002010000}"/>
    <cellStyle name="Heading 3 2 4 2 5" xfId="249" xr:uid="{00000000-0005-0000-0000-000003010000}"/>
    <cellStyle name="Heading 3 2 4 2 6" xfId="250" xr:uid="{00000000-0005-0000-0000-000004010000}"/>
    <cellStyle name="Heading 3 2 4 3" xfId="251" xr:uid="{00000000-0005-0000-0000-000005010000}"/>
    <cellStyle name="Heading 3 2 4 3 2" xfId="252" xr:uid="{00000000-0005-0000-0000-000006010000}"/>
    <cellStyle name="Heading 3 2 4 3 3" xfId="253" xr:uid="{00000000-0005-0000-0000-000007010000}"/>
    <cellStyle name="Heading 3 2 4 4" xfId="254" xr:uid="{00000000-0005-0000-0000-000008010000}"/>
    <cellStyle name="Heading 3 2 4 4 2" xfId="255" xr:uid="{00000000-0005-0000-0000-000009010000}"/>
    <cellStyle name="Heading 3 2 4 4 3" xfId="256" xr:uid="{00000000-0005-0000-0000-00000A010000}"/>
    <cellStyle name="Heading 3 2 4 5" xfId="257" xr:uid="{00000000-0005-0000-0000-00000B010000}"/>
    <cellStyle name="Heading 3 2 4 5 2" xfId="258" xr:uid="{00000000-0005-0000-0000-00000C010000}"/>
    <cellStyle name="Heading 3 2 4 6" xfId="259" xr:uid="{00000000-0005-0000-0000-00000D010000}"/>
    <cellStyle name="Heading 3 2 5" xfId="260" xr:uid="{00000000-0005-0000-0000-00000E010000}"/>
    <cellStyle name="Heading 3 2 5 2" xfId="261" xr:uid="{00000000-0005-0000-0000-00000F010000}"/>
    <cellStyle name="Heading 3 2 5 2 2" xfId="262" xr:uid="{00000000-0005-0000-0000-000010010000}"/>
    <cellStyle name="Heading 3 2 5 2 2 2" xfId="263" xr:uid="{00000000-0005-0000-0000-000011010000}"/>
    <cellStyle name="Heading 3 2 5 2 2 3" xfId="264" xr:uid="{00000000-0005-0000-0000-000012010000}"/>
    <cellStyle name="Heading 3 2 5 2 3" xfId="265" xr:uid="{00000000-0005-0000-0000-000013010000}"/>
    <cellStyle name="Heading 3 2 5 2 3 2" xfId="266" xr:uid="{00000000-0005-0000-0000-000014010000}"/>
    <cellStyle name="Heading 3 2 5 2 3 3" xfId="267" xr:uid="{00000000-0005-0000-0000-000015010000}"/>
    <cellStyle name="Heading 3 2 5 2 4" xfId="268" xr:uid="{00000000-0005-0000-0000-000016010000}"/>
    <cellStyle name="Heading 3 2 5 2 4 2" xfId="269" xr:uid="{00000000-0005-0000-0000-000017010000}"/>
    <cellStyle name="Heading 3 2 5 2 5" xfId="270" xr:uid="{00000000-0005-0000-0000-000018010000}"/>
    <cellStyle name="Heading 3 2 5 2 6" xfId="271" xr:uid="{00000000-0005-0000-0000-000019010000}"/>
    <cellStyle name="Heading 3 2 5 3" xfId="272" xr:uid="{00000000-0005-0000-0000-00001A010000}"/>
    <cellStyle name="Heading 3 2 5 3 2" xfId="273" xr:uid="{00000000-0005-0000-0000-00001B010000}"/>
    <cellStyle name="Heading 3 2 5 3 3" xfId="274" xr:uid="{00000000-0005-0000-0000-00001C010000}"/>
    <cellStyle name="Heading 3 2 5 4" xfId="275" xr:uid="{00000000-0005-0000-0000-00001D010000}"/>
    <cellStyle name="Heading 3 2 5 4 2" xfId="276" xr:uid="{00000000-0005-0000-0000-00001E010000}"/>
    <cellStyle name="Heading 3 2 5 4 3" xfId="277" xr:uid="{00000000-0005-0000-0000-00001F010000}"/>
    <cellStyle name="Heading 3 2 5 5" xfId="278" xr:uid="{00000000-0005-0000-0000-000020010000}"/>
    <cellStyle name="Heading 3 2 5 5 2" xfId="279" xr:uid="{00000000-0005-0000-0000-000021010000}"/>
    <cellStyle name="Heading 3 2 5 6" xfId="280" xr:uid="{00000000-0005-0000-0000-000022010000}"/>
    <cellStyle name="Heading 3 2 6" xfId="281" xr:uid="{00000000-0005-0000-0000-000023010000}"/>
    <cellStyle name="Heading 3 2 6 2" xfId="282" xr:uid="{00000000-0005-0000-0000-000024010000}"/>
    <cellStyle name="Heading 3 2 6 2 2" xfId="283" xr:uid="{00000000-0005-0000-0000-000025010000}"/>
    <cellStyle name="Heading 3 2 6 2 3" xfId="284" xr:uid="{00000000-0005-0000-0000-000026010000}"/>
    <cellStyle name="Heading 3 2 6 3" xfId="285" xr:uid="{00000000-0005-0000-0000-000027010000}"/>
    <cellStyle name="Heading 3 2 6 3 2" xfId="286" xr:uid="{00000000-0005-0000-0000-000028010000}"/>
    <cellStyle name="Heading 3 2 6 3 3" xfId="287" xr:uid="{00000000-0005-0000-0000-000029010000}"/>
    <cellStyle name="Heading 3 2 6 4" xfId="288" xr:uid="{00000000-0005-0000-0000-00002A010000}"/>
    <cellStyle name="Heading 3 2 6 4 2" xfId="289" xr:uid="{00000000-0005-0000-0000-00002B010000}"/>
    <cellStyle name="Heading 3 2 6 5" xfId="290" xr:uid="{00000000-0005-0000-0000-00002C010000}"/>
    <cellStyle name="Heading 3 2 6 6" xfId="291" xr:uid="{00000000-0005-0000-0000-00002D010000}"/>
    <cellStyle name="Heading 3 2 7" xfId="292" xr:uid="{00000000-0005-0000-0000-00002E010000}"/>
    <cellStyle name="Heading 3 2 7 2" xfId="293" xr:uid="{00000000-0005-0000-0000-00002F010000}"/>
    <cellStyle name="Heading 3 2 7 2 2" xfId="294" xr:uid="{00000000-0005-0000-0000-000030010000}"/>
    <cellStyle name="Heading 3 2 7 2 3" xfId="295" xr:uid="{00000000-0005-0000-0000-000031010000}"/>
    <cellStyle name="Heading 3 2 7 3" xfId="296" xr:uid="{00000000-0005-0000-0000-000032010000}"/>
    <cellStyle name="Heading 3 2 7 3 2" xfId="297" xr:uid="{00000000-0005-0000-0000-000033010000}"/>
    <cellStyle name="Heading 3 2 7 4" xfId="298" xr:uid="{00000000-0005-0000-0000-000034010000}"/>
    <cellStyle name="Heading 3 2 7 5" xfId="299" xr:uid="{00000000-0005-0000-0000-000035010000}"/>
    <cellStyle name="Heading 3 2 8" xfId="300" xr:uid="{00000000-0005-0000-0000-000036010000}"/>
    <cellStyle name="Heading 3 3" xfId="301" xr:uid="{00000000-0005-0000-0000-000037010000}"/>
    <cellStyle name="Heading 4 2" xfId="302" xr:uid="{00000000-0005-0000-0000-000038010000}"/>
    <cellStyle name="Heading 4 2 2" xfId="303" xr:uid="{00000000-0005-0000-0000-000039010000}"/>
    <cellStyle name="Heading 4 3" xfId="304" xr:uid="{00000000-0005-0000-0000-00003A010000}"/>
    <cellStyle name="Heading(4)" xfId="305" xr:uid="{00000000-0005-0000-0000-00003B010000}"/>
    <cellStyle name="Hyperlink 2" xfId="306" xr:uid="{00000000-0005-0000-0000-00003C010000}"/>
    <cellStyle name="Hyperlink 2 2" xfId="307" xr:uid="{00000000-0005-0000-0000-00003D010000}"/>
    <cellStyle name="Hyperlink 2 3" xfId="308" xr:uid="{00000000-0005-0000-0000-00003E010000}"/>
    <cellStyle name="Hyperlink 2 4" xfId="309" xr:uid="{00000000-0005-0000-0000-00003F010000}"/>
    <cellStyle name="Hyperlink 3" xfId="310" xr:uid="{00000000-0005-0000-0000-000040010000}"/>
    <cellStyle name="Hyperlink 4" xfId="311" xr:uid="{00000000-0005-0000-0000-000041010000}"/>
    <cellStyle name="Hyperlink Arrow" xfId="312" xr:uid="{00000000-0005-0000-0000-000042010000}"/>
    <cellStyle name="Hyperlink Text" xfId="313" xr:uid="{00000000-0005-0000-0000-000043010000}"/>
    <cellStyle name="import" xfId="314" xr:uid="{00000000-0005-0000-0000-000044010000}"/>
    <cellStyle name="import%" xfId="315" xr:uid="{00000000-0005-0000-0000-000045010000}"/>
    <cellStyle name="import_ICRC Electricity model 1-1  (1 Feb 2003) " xfId="316" xr:uid="{00000000-0005-0000-0000-000046010000}"/>
    <cellStyle name="Input 2" xfId="317" xr:uid="{00000000-0005-0000-0000-000047010000}"/>
    <cellStyle name="Input 2 2" xfId="318" xr:uid="{00000000-0005-0000-0000-000048010000}"/>
    <cellStyle name="Input 2 2 2" xfId="319" xr:uid="{00000000-0005-0000-0000-000049010000}"/>
    <cellStyle name="Input 2 3" xfId="320" xr:uid="{00000000-0005-0000-0000-00004A010000}"/>
    <cellStyle name="Input 2 3 2" xfId="321" xr:uid="{00000000-0005-0000-0000-00004B010000}"/>
    <cellStyle name="Input 2 3 3" xfId="322" xr:uid="{00000000-0005-0000-0000-00004C010000}"/>
    <cellStyle name="Input 2 4" xfId="323" xr:uid="{00000000-0005-0000-0000-00004D010000}"/>
    <cellStyle name="Input1" xfId="324" xr:uid="{00000000-0005-0000-0000-00004E010000}"/>
    <cellStyle name="Input1 2" xfId="325" xr:uid="{00000000-0005-0000-0000-00004F010000}"/>
    <cellStyle name="Input1 2 2" xfId="326" xr:uid="{00000000-0005-0000-0000-000050010000}"/>
    <cellStyle name="Input1 3" xfId="327" xr:uid="{00000000-0005-0000-0000-000051010000}"/>
    <cellStyle name="Input1 3 2" xfId="328" xr:uid="{00000000-0005-0000-0000-000052010000}"/>
    <cellStyle name="Input1 4" xfId="329" xr:uid="{00000000-0005-0000-0000-000053010000}"/>
    <cellStyle name="Input1 5" xfId="330" xr:uid="{00000000-0005-0000-0000-000054010000}"/>
    <cellStyle name="Input1%" xfId="331" xr:uid="{00000000-0005-0000-0000-000055010000}"/>
    <cellStyle name="Input1_ICRC Electricity model 1-1  (1 Feb 2003) " xfId="332" xr:uid="{00000000-0005-0000-0000-000056010000}"/>
    <cellStyle name="Input1default" xfId="333" xr:uid="{00000000-0005-0000-0000-000057010000}"/>
    <cellStyle name="Input1default%" xfId="334" xr:uid="{00000000-0005-0000-0000-000058010000}"/>
    <cellStyle name="Input2" xfId="335" xr:uid="{00000000-0005-0000-0000-000059010000}"/>
    <cellStyle name="Input2 2" xfId="336" xr:uid="{00000000-0005-0000-0000-00005A010000}"/>
    <cellStyle name="Input2 3" xfId="337" xr:uid="{00000000-0005-0000-0000-00005B010000}"/>
    <cellStyle name="Input3" xfId="338" xr:uid="{00000000-0005-0000-0000-00005C010000}"/>
    <cellStyle name="Input3 2" xfId="339" xr:uid="{00000000-0005-0000-0000-00005D010000}"/>
    <cellStyle name="Input3 3" xfId="340" xr:uid="{00000000-0005-0000-0000-00005E010000}"/>
    <cellStyle name="InputCell" xfId="341" xr:uid="{00000000-0005-0000-0000-00005F010000}"/>
    <cellStyle name="InputCell 2" xfId="342" xr:uid="{00000000-0005-0000-0000-000060010000}"/>
    <cellStyle name="InputCell 3" xfId="343" xr:uid="{00000000-0005-0000-0000-000061010000}"/>
    <cellStyle name="InputCellText" xfId="344" xr:uid="{00000000-0005-0000-0000-000062010000}"/>
    <cellStyle name="InputCellText 2" xfId="345" xr:uid="{00000000-0005-0000-0000-000063010000}"/>
    <cellStyle name="InputCellText 3" xfId="346" xr:uid="{00000000-0005-0000-0000-000064010000}"/>
    <cellStyle name="key result" xfId="347" xr:uid="{00000000-0005-0000-0000-000065010000}"/>
    <cellStyle name="Lines" xfId="348" xr:uid="{00000000-0005-0000-0000-000066010000}"/>
    <cellStyle name="Linked Cell 2" xfId="349" xr:uid="{00000000-0005-0000-0000-000067010000}"/>
    <cellStyle name="Local import" xfId="350" xr:uid="{00000000-0005-0000-0000-000068010000}"/>
    <cellStyle name="Local import %" xfId="351" xr:uid="{00000000-0005-0000-0000-000069010000}"/>
    <cellStyle name="Mine" xfId="352" xr:uid="{00000000-0005-0000-0000-00006A010000}"/>
    <cellStyle name="Model Name" xfId="353" xr:uid="{00000000-0005-0000-0000-00006B010000}"/>
    <cellStyle name="Neutral 2" xfId="354" xr:uid="{00000000-0005-0000-0000-00006C010000}"/>
    <cellStyle name="NonInputCell" xfId="355" xr:uid="{00000000-0005-0000-0000-00006D010000}"/>
    <cellStyle name="NonInputCell 2" xfId="356" xr:uid="{00000000-0005-0000-0000-00006E010000}"/>
    <cellStyle name="NonInputCell 3" xfId="357" xr:uid="{00000000-0005-0000-0000-00006F010000}"/>
    <cellStyle name="Normal" xfId="0" builtinId="0"/>
    <cellStyle name="Normal - Style1" xfId="358" xr:uid="{00000000-0005-0000-0000-000071010000}"/>
    <cellStyle name="Normal 10" xfId="5" xr:uid="{00000000-0005-0000-0000-000072010000}"/>
    <cellStyle name="Normal 10 2" xfId="359" xr:uid="{00000000-0005-0000-0000-000073010000}"/>
    <cellStyle name="Normal 10 2 2 2" xfId="693" xr:uid="{00000000-0005-0000-0000-000074010000}"/>
    <cellStyle name="Normal 10 2 2 2 7" xfId="705" xr:uid="{00000000-0005-0000-0000-000075010000}"/>
    <cellStyle name="Normal 11" xfId="360" xr:uid="{00000000-0005-0000-0000-000076010000}"/>
    <cellStyle name="Normal 11 2" xfId="361" xr:uid="{00000000-0005-0000-0000-000077010000}"/>
    <cellStyle name="Normal 11 3" xfId="362" xr:uid="{00000000-0005-0000-0000-000078010000}"/>
    <cellStyle name="Normal 11 4" xfId="363" xr:uid="{00000000-0005-0000-0000-000079010000}"/>
    <cellStyle name="Normal 114" xfId="364" xr:uid="{00000000-0005-0000-0000-00007A010000}"/>
    <cellStyle name="Normal 114 2" xfId="365" xr:uid="{00000000-0005-0000-0000-00007B010000}"/>
    <cellStyle name="Normal 12" xfId="366" xr:uid="{00000000-0005-0000-0000-00007C010000}"/>
    <cellStyle name="Normal 12 2" xfId="367" xr:uid="{00000000-0005-0000-0000-00007D010000}"/>
    <cellStyle name="Normal 13" xfId="368" xr:uid="{00000000-0005-0000-0000-00007E010000}"/>
    <cellStyle name="Normal 13 2" xfId="3" xr:uid="{00000000-0005-0000-0000-00007F010000}"/>
    <cellStyle name="Normal 13_29(d) - Gas extensions -tariffs" xfId="369" xr:uid="{00000000-0005-0000-0000-000080010000}"/>
    <cellStyle name="Normal 14" xfId="7" xr:uid="{00000000-0005-0000-0000-000081010000}"/>
    <cellStyle name="Normal 14 2" xfId="370" xr:uid="{00000000-0005-0000-0000-000082010000}"/>
    <cellStyle name="Normal 14 3" xfId="371" xr:uid="{00000000-0005-0000-0000-000083010000}"/>
    <cellStyle name="Normal 14 3 2" xfId="372" xr:uid="{00000000-0005-0000-0000-000084010000}"/>
    <cellStyle name="Normal 14 3 3" xfId="373" xr:uid="{00000000-0005-0000-0000-000085010000}"/>
    <cellStyle name="Normal 14 4" xfId="374" xr:uid="{00000000-0005-0000-0000-000086010000}"/>
    <cellStyle name="Normal 14 5" xfId="375" xr:uid="{00000000-0005-0000-0000-000087010000}"/>
    <cellStyle name="Normal 14 9" xfId="707" xr:uid="{00000000-0005-0000-0000-000088010000}"/>
    <cellStyle name="Normal 14 9 2" xfId="708" xr:uid="{00000000-0005-0000-0000-000089010000}"/>
    <cellStyle name="Normal 15" xfId="376" xr:uid="{00000000-0005-0000-0000-00008A010000}"/>
    <cellStyle name="Normal 15 2" xfId="377" xr:uid="{00000000-0005-0000-0000-00008B010000}"/>
    <cellStyle name="Normal 159" xfId="703" xr:uid="{00000000-0005-0000-0000-00008C010000}"/>
    <cellStyle name="Normal 16" xfId="378" xr:uid="{00000000-0005-0000-0000-00008D010000}"/>
    <cellStyle name="Normal 16 2" xfId="379" xr:uid="{00000000-0005-0000-0000-00008E010000}"/>
    <cellStyle name="Normal 16 3" xfId="380" xr:uid="{00000000-0005-0000-0000-00008F010000}"/>
    <cellStyle name="Normal 17" xfId="381" xr:uid="{00000000-0005-0000-0000-000090010000}"/>
    <cellStyle name="Normal 17 2" xfId="382" xr:uid="{00000000-0005-0000-0000-000091010000}"/>
    <cellStyle name="Normal 17 2 2" xfId="383" xr:uid="{00000000-0005-0000-0000-000092010000}"/>
    <cellStyle name="Normal 17 2 2 2" xfId="384" xr:uid="{00000000-0005-0000-0000-000093010000}"/>
    <cellStyle name="Normal 17 2 2 3" xfId="385" xr:uid="{00000000-0005-0000-0000-000094010000}"/>
    <cellStyle name="Normal 17 2 3" xfId="386" xr:uid="{00000000-0005-0000-0000-000095010000}"/>
    <cellStyle name="Normal 17 2 4" xfId="387" xr:uid="{00000000-0005-0000-0000-000096010000}"/>
    <cellStyle name="Normal 17 3" xfId="388" xr:uid="{00000000-0005-0000-0000-000097010000}"/>
    <cellStyle name="Normal 17 3 2" xfId="389" xr:uid="{00000000-0005-0000-0000-000098010000}"/>
    <cellStyle name="Normal 17 3 2 2" xfId="390" xr:uid="{00000000-0005-0000-0000-000099010000}"/>
    <cellStyle name="Normal 17 3 2 3" xfId="391" xr:uid="{00000000-0005-0000-0000-00009A010000}"/>
    <cellStyle name="Normal 17 3 3" xfId="392" xr:uid="{00000000-0005-0000-0000-00009B010000}"/>
    <cellStyle name="Normal 17 3 4" xfId="393" xr:uid="{00000000-0005-0000-0000-00009C010000}"/>
    <cellStyle name="Normal 17 4" xfId="394" xr:uid="{00000000-0005-0000-0000-00009D010000}"/>
    <cellStyle name="Normal 17 4 2" xfId="395" xr:uid="{00000000-0005-0000-0000-00009E010000}"/>
    <cellStyle name="Normal 17 4 3" xfId="396" xr:uid="{00000000-0005-0000-0000-00009F010000}"/>
    <cellStyle name="Normal 17 5" xfId="397" xr:uid="{00000000-0005-0000-0000-0000A0010000}"/>
    <cellStyle name="Normal 17 6" xfId="398" xr:uid="{00000000-0005-0000-0000-0000A1010000}"/>
    <cellStyle name="Normal 18" xfId="399" xr:uid="{00000000-0005-0000-0000-0000A2010000}"/>
    <cellStyle name="Normal 18 2" xfId="400" xr:uid="{00000000-0005-0000-0000-0000A3010000}"/>
    <cellStyle name="Normal 19" xfId="401" xr:uid="{00000000-0005-0000-0000-0000A4010000}"/>
    <cellStyle name="Normal 2" xfId="402" xr:uid="{00000000-0005-0000-0000-0000A5010000}"/>
    <cellStyle name="Normal 2 2" xfId="403" xr:uid="{00000000-0005-0000-0000-0000A6010000}"/>
    <cellStyle name="Normal 2 2 2" xfId="2" xr:uid="{00000000-0005-0000-0000-0000A7010000}"/>
    <cellStyle name="Normal 2 2 3" xfId="404" xr:uid="{00000000-0005-0000-0000-0000A8010000}"/>
    <cellStyle name="Normal 2 2 4" xfId="405" xr:uid="{00000000-0005-0000-0000-0000A9010000}"/>
    <cellStyle name="Normal 2 2 5" xfId="406" xr:uid="{00000000-0005-0000-0000-0000AA010000}"/>
    <cellStyle name="Normal 2 3" xfId="407" xr:uid="{00000000-0005-0000-0000-0000AB010000}"/>
    <cellStyle name="Normal 2 3 2" xfId="408" xr:uid="{00000000-0005-0000-0000-0000AC010000}"/>
    <cellStyle name="Normal 2 3_29(d) - Gas extensions -tariffs" xfId="409" xr:uid="{00000000-0005-0000-0000-0000AD010000}"/>
    <cellStyle name="Normal 2 4" xfId="410" xr:uid="{00000000-0005-0000-0000-0000AE010000}"/>
    <cellStyle name="Normal 2 4 2" xfId="411" xr:uid="{00000000-0005-0000-0000-0000AF010000}"/>
    <cellStyle name="Normal 2 4 3" xfId="412" xr:uid="{00000000-0005-0000-0000-0000B0010000}"/>
    <cellStyle name="Normal 2 5" xfId="8" xr:uid="{00000000-0005-0000-0000-0000B1010000}"/>
    <cellStyle name="Normal 2 6" xfId="413" xr:uid="{00000000-0005-0000-0000-0000B2010000}"/>
    <cellStyle name="Normal 2_29(d) - Gas extensions -tariffs" xfId="414" xr:uid="{00000000-0005-0000-0000-0000B3010000}"/>
    <cellStyle name="Normal 20" xfId="415" xr:uid="{00000000-0005-0000-0000-0000B4010000}"/>
    <cellStyle name="Normal 20 2" xfId="416" xr:uid="{00000000-0005-0000-0000-0000B5010000}"/>
    <cellStyle name="Normal 20 2 2" xfId="417" xr:uid="{00000000-0005-0000-0000-0000B6010000}"/>
    <cellStyle name="Normal 20 3" xfId="418" xr:uid="{00000000-0005-0000-0000-0000B7010000}"/>
    <cellStyle name="Normal 20 4" xfId="419" xr:uid="{00000000-0005-0000-0000-0000B8010000}"/>
    <cellStyle name="Normal 21" xfId="420" xr:uid="{00000000-0005-0000-0000-0000B9010000}"/>
    <cellStyle name="Normal 21 2" xfId="421" xr:uid="{00000000-0005-0000-0000-0000BA010000}"/>
    <cellStyle name="Normal 21 3" xfId="422" xr:uid="{00000000-0005-0000-0000-0000BB010000}"/>
    <cellStyle name="Normal 22" xfId="423" xr:uid="{00000000-0005-0000-0000-0000BC010000}"/>
    <cellStyle name="Normal 23" xfId="424" xr:uid="{00000000-0005-0000-0000-0000BD010000}"/>
    <cellStyle name="Normal 23 2" xfId="425" xr:uid="{00000000-0005-0000-0000-0000BE010000}"/>
    <cellStyle name="Normal 23 2 2" xfId="426" xr:uid="{00000000-0005-0000-0000-0000BF010000}"/>
    <cellStyle name="Normal 23 3" xfId="427" xr:uid="{00000000-0005-0000-0000-0000C0010000}"/>
    <cellStyle name="Normal 23 4" xfId="428" xr:uid="{00000000-0005-0000-0000-0000C1010000}"/>
    <cellStyle name="Normal 24" xfId="429" xr:uid="{00000000-0005-0000-0000-0000C2010000}"/>
    <cellStyle name="Normal 24 2" xfId="430" xr:uid="{00000000-0005-0000-0000-0000C3010000}"/>
    <cellStyle name="Normal 24 2 2" xfId="431" xr:uid="{00000000-0005-0000-0000-0000C4010000}"/>
    <cellStyle name="Normal 24 3" xfId="432" xr:uid="{00000000-0005-0000-0000-0000C5010000}"/>
    <cellStyle name="Normal 24 4" xfId="433" xr:uid="{00000000-0005-0000-0000-0000C6010000}"/>
    <cellStyle name="Normal 25" xfId="434" xr:uid="{00000000-0005-0000-0000-0000C7010000}"/>
    <cellStyle name="Normal 25 2" xfId="435" xr:uid="{00000000-0005-0000-0000-0000C8010000}"/>
    <cellStyle name="Normal 25 2 2" xfId="436" xr:uid="{00000000-0005-0000-0000-0000C9010000}"/>
    <cellStyle name="Normal 25 3" xfId="437" xr:uid="{00000000-0005-0000-0000-0000CA010000}"/>
    <cellStyle name="Normal 25 4" xfId="438" xr:uid="{00000000-0005-0000-0000-0000CB010000}"/>
    <cellStyle name="Normal 26" xfId="439" xr:uid="{00000000-0005-0000-0000-0000CC010000}"/>
    <cellStyle name="Normal 26 2" xfId="440" xr:uid="{00000000-0005-0000-0000-0000CD010000}"/>
    <cellStyle name="Normal 26 2 2" xfId="441" xr:uid="{00000000-0005-0000-0000-0000CE010000}"/>
    <cellStyle name="Normal 26 3" xfId="442" xr:uid="{00000000-0005-0000-0000-0000CF010000}"/>
    <cellStyle name="Normal 26 4" xfId="443" xr:uid="{00000000-0005-0000-0000-0000D0010000}"/>
    <cellStyle name="Normal 27" xfId="444" xr:uid="{00000000-0005-0000-0000-0000D1010000}"/>
    <cellStyle name="Normal 28" xfId="6" xr:uid="{00000000-0005-0000-0000-0000D2010000}"/>
    <cellStyle name="Normal 28 4" xfId="706" xr:uid="{00000000-0005-0000-0000-0000D3010000}"/>
    <cellStyle name="Normal 29" xfId="445" xr:uid="{00000000-0005-0000-0000-0000D4010000}"/>
    <cellStyle name="Normal 3" xfId="446" xr:uid="{00000000-0005-0000-0000-0000D5010000}"/>
    <cellStyle name="Normal 3 2" xfId="447" xr:uid="{00000000-0005-0000-0000-0000D6010000}"/>
    <cellStyle name="Normal 3 2 2" xfId="448" xr:uid="{00000000-0005-0000-0000-0000D7010000}"/>
    <cellStyle name="Normal 3 3" xfId="449" xr:uid="{00000000-0005-0000-0000-0000D8010000}"/>
    <cellStyle name="Normal 3 3 2" xfId="450" xr:uid="{00000000-0005-0000-0000-0000D9010000}"/>
    <cellStyle name="Normal 3 3 3" xfId="451" xr:uid="{00000000-0005-0000-0000-0000DA010000}"/>
    <cellStyle name="Normal 3 4" xfId="452" xr:uid="{00000000-0005-0000-0000-0000DB010000}"/>
    <cellStyle name="Normal 3 5" xfId="453" xr:uid="{00000000-0005-0000-0000-0000DC010000}"/>
    <cellStyle name="Normal 3 5 2" xfId="454" xr:uid="{00000000-0005-0000-0000-0000DD010000}"/>
    <cellStyle name="Normal 3 5 3" xfId="455" xr:uid="{00000000-0005-0000-0000-0000DE010000}"/>
    <cellStyle name="Normal 3_29(d) - Gas extensions -tariffs" xfId="456" xr:uid="{00000000-0005-0000-0000-0000DF010000}"/>
    <cellStyle name="Normal 30" xfId="457" xr:uid="{00000000-0005-0000-0000-0000E0010000}"/>
    <cellStyle name="Normal 31" xfId="458" xr:uid="{00000000-0005-0000-0000-0000E1010000}"/>
    <cellStyle name="Normal 32" xfId="4" xr:uid="{00000000-0005-0000-0000-0000E2010000}"/>
    <cellStyle name="Normal 32 3" xfId="704" xr:uid="{00000000-0005-0000-0000-0000E3010000}"/>
    <cellStyle name="Normal 33" xfId="459" xr:uid="{00000000-0005-0000-0000-0000E4010000}"/>
    <cellStyle name="Normal 34" xfId="460" xr:uid="{00000000-0005-0000-0000-0000E5010000}"/>
    <cellStyle name="Normal 35" xfId="694" xr:uid="{00000000-0005-0000-0000-0000E6010000}"/>
    <cellStyle name="Normal 36" xfId="695" xr:uid="{00000000-0005-0000-0000-0000E7010000}"/>
    <cellStyle name="Normal 37" xfId="696" xr:uid="{00000000-0005-0000-0000-0000E8010000}"/>
    <cellStyle name="Normal 38" xfId="461" xr:uid="{00000000-0005-0000-0000-0000E9010000}"/>
    <cellStyle name="Normal 38 2" xfId="462" xr:uid="{00000000-0005-0000-0000-0000EA010000}"/>
    <cellStyle name="Normal 38_29(d) - Gas extensions -tariffs" xfId="463" xr:uid="{00000000-0005-0000-0000-0000EB010000}"/>
    <cellStyle name="Normal 4" xfId="464" xr:uid="{00000000-0005-0000-0000-0000EC010000}"/>
    <cellStyle name="Normal 4 2" xfId="465" xr:uid="{00000000-0005-0000-0000-0000ED010000}"/>
    <cellStyle name="Normal 4 2 2" xfId="466" xr:uid="{00000000-0005-0000-0000-0000EE010000}"/>
    <cellStyle name="Normal 4 2 2 2" xfId="467" xr:uid="{00000000-0005-0000-0000-0000EF010000}"/>
    <cellStyle name="Normal 4 2 2 2 2" xfId="468" xr:uid="{00000000-0005-0000-0000-0000F0010000}"/>
    <cellStyle name="Normal 4 2 2 2 3" xfId="469" xr:uid="{00000000-0005-0000-0000-0000F1010000}"/>
    <cellStyle name="Normal 4 2 2 3" xfId="470" xr:uid="{00000000-0005-0000-0000-0000F2010000}"/>
    <cellStyle name="Normal 4 2 2 4" xfId="471" xr:uid="{00000000-0005-0000-0000-0000F3010000}"/>
    <cellStyle name="Normal 4 2 3" xfId="472" xr:uid="{00000000-0005-0000-0000-0000F4010000}"/>
    <cellStyle name="Normal 4 2 3 2" xfId="473" xr:uid="{00000000-0005-0000-0000-0000F5010000}"/>
    <cellStyle name="Normal 4 2 3 2 2" xfId="474" xr:uid="{00000000-0005-0000-0000-0000F6010000}"/>
    <cellStyle name="Normal 4 2 3 2 3" xfId="475" xr:uid="{00000000-0005-0000-0000-0000F7010000}"/>
    <cellStyle name="Normal 4 2 3 3" xfId="476" xr:uid="{00000000-0005-0000-0000-0000F8010000}"/>
    <cellStyle name="Normal 4 2 3 4" xfId="477" xr:uid="{00000000-0005-0000-0000-0000F9010000}"/>
    <cellStyle name="Normal 4 3" xfId="478" xr:uid="{00000000-0005-0000-0000-0000FA010000}"/>
    <cellStyle name="Normal 4 3 2" xfId="479" xr:uid="{00000000-0005-0000-0000-0000FB010000}"/>
    <cellStyle name="Normal 4 3 2 2" xfId="480" xr:uid="{00000000-0005-0000-0000-0000FC010000}"/>
    <cellStyle name="Normal 4 3 2 3" xfId="481" xr:uid="{00000000-0005-0000-0000-0000FD010000}"/>
    <cellStyle name="Normal 4 3 3" xfId="482" xr:uid="{00000000-0005-0000-0000-0000FE010000}"/>
    <cellStyle name="Normal 4 3 3 2" xfId="483" xr:uid="{00000000-0005-0000-0000-0000FF010000}"/>
    <cellStyle name="Normal 4 3 4" xfId="484" xr:uid="{00000000-0005-0000-0000-000000020000}"/>
    <cellStyle name="Normal 4 4" xfId="485" xr:uid="{00000000-0005-0000-0000-000001020000}"/>
    <cellStyle name="Normal 4 5" xfId="486" xr:uid="{00000000-0005-0000-0000-000002020000}"/>
    <cellStyle name="Normal 4 6" xfId="487" xr:uid="{00000000-0005-0000-0000-000003020000}"/>
    <cellStyle name="Normal 4_29(d) - Gas extensions -tariffs" xfId="488" xr:uid="{00000000-0005-0000-0000-000004020000}"/>
    <cellStyle name="Normal 40" xfId="489" xr:uid="{00000000-0005-0000-0000-000005020000}"/>
    <cellStyle name="Normal 40 2" xfId="490" xr:uid="{00000000-0005-0000-0000-000006020000}"/>
    <cellStyle name="Normal 40_29(d) - Gas extensions -tariffs" xfId="491" xr:uid="{00000000-0005-0000-0000-000007020000}"/>
    <cellStyle name="Normal 5" xfId="492" xr:uid="{00000000-0005-0000-0000-000008020000}"/>
    <cellStyle name="Normal 5 2" xfId="493" xr:uid="{00000000-0005-0000-0000-000009020000}"/>
    <cellStyle name="Normal 5 3" xfId="494" xr:uid="{00000000-0005-0000-0000-00000A020000}"/>
    <cellStyle name="Normal 6" xfId="495" xr:uid="{00000000-0005-0000-0000-00000B020000}"/>
    <cellStyle name="Normal 6 2" xfId="496" xr:uid="{00000000-0005-0000-0000-00000C020000}"/>
    <cellStyle name="Normal 6 2 2" xfId="497" xr:uid="{00000000-0005-0000-0000-00000D020000}"/>
    <cellStyle name="Normal 6 2 3" xfId="498" xr:uid="{00000000-0005-0000-0000-00000E020000}"/>
    <cellStyle name="Normal 7" xfId="499" xr:uid="{00000000-0005-0000-0000-00000F020000}"/>
    <cellStyle name="Normal 7 2" xfId="500" xr:uid="{00000000-0005-0000-0000-000010020000}"/>
    <cellStyle name="Normal 7 2 2" xfId="501" xr:uid="{00000000-0005-0000-0000-000011020000}"/>
    <cellStyle name="Normal 7 2 2 2" xfId="502" xr:uid="{00000000-0005-0000-0000-000012020000}"/>
    <cellStyle name="Normal 7 2 2 3" xfId="503" xr:uid="{00000000-0005-0000-0000-000013020000}"/>
    <cellStyle name="Normal 7 2 3" xfId="504" xr:uid="{00000000-0005-0000-0000-000014020000}"/>
    <cellStyle name="Normal 7 2 4" xfId="505" xr:uid="{00000000-0005-0000-0000-000015020000}"/>
    <cellStyle name="Normal 8" xfId="506" xr:uid="{00000000-0005-0000-0000-000016020000}"/>
    <cellStyle name="Normal 8 2" xfId="507" xr:uid="{00000000-0005-0000-0000-000017020000}"/>
    <cellStyle name="Normal 8 2 2" xfId="508" xr:uid="{00000000-0005-0000-0000-000018020000}"/>
    <cellStyle name="Normal 8 2 3" xfId="509" xr:uid="{00000000-0005-0000-0000-000019020000}"/>
    <cellStyle name="Normal 8 2 3 2" xfId="510" xr:uid="{00000000-0005-0000-0000-00001A020000}"/>
    <cellStyle name="Normal 8 2 3 3" xfId="511" xr:uid="{00000000-0005-0000-0000-00001B020000}"/>
    <cellStyle name="Normal 8 2 4" xfId="512" xr:uid="{00000000-0005-0000-0000-00001C020000}"/>
    <cellStyle name="Normal 9" xfId="513" xr:uid="{00000000-0005-0000-0000-00001D020000}"/>
    <cellStyle name="Normal 9 2" xfId="514" xr:uid="{00000000-0005-0000-0000-00001E020000}"/>
    <cellStyle name="Normal_2010 06 22 - IE - Scheme Template for data collection 2" xfId="710" xr:uid="{D12DF6F6-3679-4D1D-B55B-F27198439AD2}"/>
    <cellStyle name="Note 2" xfId="515" xr:uid="{00000000-0005-0000-0000-00001F020000}"/>
    <cellStyle name="Note 2 2" xfId="516" xr:uid="{00000000-0005-0000-0000-000020020000}"/>
    <cellStyle name="Note 2 2 2" xfId="517" xr:uid="{00000000-0005-0000-0000-000021020000}"/>
    <cellStyle name="Note 2 3" xfId="518" xr:uid="{00000000-0005-0000-0000-000022020000}"/>
    <cellStyle name="Note 2 3 2" xfId="519" xr:uid="{00000000-0005-0000-0000-000023020000}"/>
    <cellStyle name="Note 2 3 3" xfId="520" xr:uid="{00000000-0005-0000-0000-000024020000}"/>
    <cellStyle name="Note 2 4" xfId="521" xr:uid="{00000000-0005-0000-0000-000025020000}"/>
    <cellStyle name="Note 3" xfId="522" xr:uid="{00000000-0005-0000-0000-000026020000}"/>
    <cellStyle name="Note 3 2" xfId="523" xr:uid="{00000000-0005-0000-0000-000027020000}"/>
    <cellStyle name="Note 3 2 2" xfId="524" xr:uid="{00000000-0005-0000-0000-000028020000}"/>
    <cellStyle name="Note 3 3" xfId="525" xr:uid="{00000000-0005-0000-0000-000029020000}"/>
    <cellStyle name="Note 3 3 2" xfId="526" xr:uid="{00000000-0005-0000-0000-00002A020000}"/>
    <cellStyle name="Note 3 3 3" xfId="527" xr:uid="{00000000-0005-0000-0000-00002B020000}"/>
    <cellStyle name="Note 3 4" xfId="528" xr:uid="{00000000-0005-0000-0000-00002C020000}"/>
    <cellStyle name="Note 4" xfId="529" xr:uid="{00000000-0005-0000-0000-00002D020000}"/>
    <cellStyle name="Note 4 2" xfId="530" xr:uid="{00000000-0005-0000-0000-00002E020000}"/>
    <cellStyle name="Note 4 2 2" xfId="531" xr:uid="{00000000-0005-0000-0000-00002F020000}"/>
    <cellStyle name="Note 4 3" xfId="532" xr:uid="{00000000-0005-0000-0000-000030020000}"/>
    <cellStyle name="Note 4 3 2" xfId="533" xr:uid="{00000000-0005-0000-0000-000031020000}"/>
    <cellStyle name="Note 4 3 3" xfId="534" xr:uid="{00000000-0005-0000-0000-000032020000}"/>
    <cellStyle name="Note 4 4" xfId="535" xr:uid="{00000000-0005-0000-0000-000033020000}"/>
    <cellStyle name="Output 2" xfId="536" xr:uid="{00000000-0005-0000-0000-000034020000}"/>
    <cellStyle name="Output 2 2" xfId="537" xr:uid="{00000000-0005-0000-0000-000035020000}"/>
    <cellStyle name="Output 2 2 2" xfId="538" xr:uid="{00000000-0005-0000-0000-000036020000}"/>
    <cellStyle name="Output 2 3" xfId="539" xr:uid="{00000000-0005-0000-0000-000037020000}"/>
    <cellStyle name="Output 2 3 2" xfId="540" xr:uid="{00000000-0005-0000-0000-000038020000}"/>
    <cellStyle name="Output 2 3 3" xfId="541" xr:uid="{00000000-0005-0000-0000-000039020000}"/>
    <cellStyle name="Output 2 4" xfId="542" xr:uid="{00000000-0005-0000-0000-00003A020000}"/>
    <cellStyle name="Percent" xfId="1" builtinId="5"/>
    <cellStyle name="Percent [2]" xfId="543" xr:uid="{00000000-0005-0000-0000-00003C020000}"/>
    <cellStyle name="Percent [2] 2" xfId="544" xr:uid="{00000000-0005-0000-0000-00003D020000}"/>
    <cellStyle name="Percent [2]_29(d) - Gas extensions -tariffs" xfId="545" xr:uid="{00000000-0005-0000-0000-00003E020000}"/>
    <cellStyle name="Percent 10" xfId="697" xr:uid="{00000000-0005-0000-0000-00003F020000}"/>
    <cellStyle name="Percent 11" xfId="698" xr:uid="{00000000-0005-0000-0000-000040020000}"/>
    <cellStyle name="Percent 12" xfId="546" xr:uid="{00000000-0005-0000-0000-000041020000}"/>
    <cellStyle name="Percent 12 2" xfId="547" xr:uid="{00000000-0005-0000-0000-000042020000}"/>
    <cellStyle name="Percent 12 2 2" xfId="548" xr:uid="{00000000-0005-0000-0000-000043020000}"/>
    <cellStyle name="Percent 12 3" xfId="549" xr:uid="{00000000-0005-0000-0000-000044020000}"/>
    <cellStyle name="Percent 12 4" xfId="550" xr:uid="{00000000-0005-0000-0000-000045020000}"/>
    <cellStyle name="Percent 2" xfId="551" xr:uid="{00000000-0005-0000-0000-000046020000}"/>
    <cellStyle name="Percent 2 2" xfId="552" xr:uid="{00000000-0005-0000-0000-000047020000}"/>
    <cellStyle name="Percent 2 2 2" xfId="553" xr:uid="{00000000-0005-0000-0000-000048020000}"/>
    <cellStyle name="Percent 2 2 2 2" xfId="554" xr:uid="{00000000-0005-0000-0000-000049020000}"/>
    <cellStyle name="Percent 2 2 2 2 2" xfId="555" xr:uid="{00000000-0005-0000-0000-00004A020000}"/>
    <cellStyle name="Percent 2 2 2 2 3" xfId="556" xr:uid="{00000000-0005-0000-0000-00004B020000}"/>
    <cellStyle name="Percent 2 2 2 3" xfId="557" xr:uid="{00000000-0005-0000-0000-00004C020000}"/>
    <cellStyle name="Percent 2 2 2 4" xfId="558" xr:uid="{00000000-0005-0000-0000-00004D020000}"/>
    <cellStyle name="Percent 2 2 3" xfId="559" xr:uid="{00000000-0005-0000-0000-00004E020000}"/>
    <cellStyle name="Percent 2 2 3 2" xfId="560" xr:uid="{00000000-0005-0000-0000-00004F020000}"/>
    <cellStyle name="Percent 2 2 3 2 2" xfId="561" xr:uid="{00000000-0005-0000-0000-000050020000}"/>
    <cellStyle name="Percent 2 2 3 2 3" xfId="562" xr:uid="{00000000-0005-0000-0000-000051020000}"/>
    <cellStyle name="Percent 2 2 3 3" xfId="563" xr:uid="{00000000-0005-0000-0000-000052020000}"/>
    <cellStyle name="Percent 2 2 3 4" xfId="564" xr:uid="{00000000-0005-0000-0000-000053020000}"/>
    <cellStyle name="Percent 2 3" xfId="565" xr:uid="{00000000-0005-0000-0000-000054020000}"/>
    <cellStyle name="Percent 2 3 2" xfId="566" xr:uid="{00000000-0005-0000-0000-000055020000}"/>
    <cellStyle name="Percent 2 3 2 2" xfId="567" xr:uid="{00000000-0005-0000-0000-000056020000}"/>
    <cellStyle name="Percent 2 3 2 3" xfId="568" xr:uid="{00000000-0005-0000-0000-000057020000}"/>
    <cellStyle name="Percent 2 3 3" xfId="569" xr:uid="{00000000-0005-0000-0000-000058020000}"/>
    <cellStyle name="Percent 2 3 4" xfId="570" xr:uid="{00000000-0005-0000-0000-000059020000}"/>
    <cellStyle name="Percent 2 4" xfId="571" xr:uid="{00000000-0005-0000-0000-00005A020000}"/>
    <cellStyle name="Percent 2 4 2" xfId="572" xr:uid="{00000000-0005-0000-0000-00005B020000}"/>
    <cellStyle name="Percent 2 4 2 2" xfId="573" xr:uid="{00000000-0005-0000-0000-00005C020000}"/>
    <cellStyle name="Percent 2 4 2 3" xfId="574" xr:uid="{00000000-0005-0000-0000-00005D020000}"/>
    <cellStyle name="Percent 2 4 3" xfId="575" xr:uid="{00000000-0005-0000-0000-00005E020000}"/>
    <cellStyle name="Percent 2 4 4" xfId="576" xr:uid="{00000000-0005-0000-0000-00005F020000}"/>
    <cellStyle name="Percent 3" xfId="577" xr:uid="{00000000-0005-0000-0000-000060020000}"/>
    <cellStyle name="Percent 3 2" xfId="578" xr:uid="{00000000-0005-0000-0000-000061020000}"/>
    <cellStyle name="Percent 3 4" xfId="579" xr:uid="{00000000-0005-0000-0000-000062020000}"/>
    <cellStyle name="Percent 3 4 2" xfId="580" xr:uid="{00000000-0005-0000-0000-000063020000}"/>
    <cellStyle name="Percent 3 4 3" xfId="581" xr:uid="{00000000-0005-0000-0000-000064020000}"/>
    <cellStyle name="Percent 4" xfId="582" xr:uid="{00000000-0005-0000-0000-000065020000}"/>
    <cellStyle name="Percent 5" xfId="583" xr:uid="{00000000-0005-0000-0000-000066020000}"/>
    <cellStyle name="Percent 5 2" xfId="584" xr:uid="{00000000-0005-0000-0000-000067020000}"/>
    <cellStyle name="Percent 5 3" xfId="585" xr:uid="{00000000-0005-0000-0000-000068020000}"/>
    <cellStyle name="Percent 6" xfId="586" xr:uid="{00000000-0005-0000-0000-000069020000}"/>
    <cellStyle name="Percent 7" xfId="587" xr:uid="{00000000-0005-0000-0000-00006A020000}"/>
    <cellStyle name="Percent 8" xfId="588" xr:uid="{00000000-0005-0000-0000-00006B020000}"/>
    <cellStyle name="Percent 9" xfId="699" xr:uid="{00000000-0005-0000-0000-00006C020000}"/>
    <cellStyle name="Percentage" xfId="589" xr:uid="{00000000-0005-0000-0000-00006D020000}"/>
    <cellStyle name="Period Title" xfId="590" xr:uid="{00000000-0005-0000-0000-00006E020000}"/>
    <cellStyle name="PSChar" xfId="591" xr:uid="{00000000-0005-0000-0000-00006F020000}"/>
    <cellStyle name="PSDate" xfId="592" xr:uid="{00000000-0005-0000-0000-000070020000}"/>
    <cellStyle name="PSDec" xfId="593" xr:uid="{00000000-0005-0000-0000-000071020000}"/>
    <cellStyle name="PSDetail" xfId="594" xr:uid="{00000000-0005-0000-0000-000072020000}"/>
    <cellStyle name="PSHeading" xfId="595" xr:uid="{00000000-0005-0000-0000-000073020000}"/>
    <cellStyle name="PSHeading 2" xfId="596" xr:uid="{00000000-0005-0000-0000-000074020000}"/>
    <cellStyle name="PSHeading 2 2" xfId="597" xr:uid="{00000000-0005-0000-0000-000075020000}"/>
    <cellStyle name="PSHeading 2 2 2" xfId="598" xr:uid="{00000000-0005-0000-0000-000076020000}"/>
    <cellStyle name="PSHeading 2 3" xfId="599" xr:uid="{00000000-0005-0000-0000-000077020000}"/>
    <cellStyle name="PSHeading 3" xfId="600" xr:uid="{00000000-0005-0000-0000-000078020000}"/>
    <cellStyle name="PSHeading 3 2" xfId="601" xr:uid="{00000000-0005-0000-0000-000079020000}"/>
    <cellStyle name="PSHeading 3 2 2" xfId="602" xr:uid="{00000000-0005-0000-0000-00007A020000}"/>
    <cellStyle name="PSHeading 3 2 2 2" xfId="700" xr:uid="{00000000-0005-0000-0000-00007B020000}"/>
    <cellStyle name="PSHeading 3 2 3" xfId="701" xr:uid="{00000000-0005-0000-0000-00007C020000}"/>
    <cellStyle name="PSHeading 3 3" xfId="603" xr:uid="{00000000-0005-0000-0000-00007D020000}"/>
    <cellStyle name="PSHeading 4" xfId="604" xr:uid="{00000000-0005-0000-0000-00007E020000}"/>
    <cellStyle name="PSHeading 4 2" xfId="605" xr:uid="{00000000-0005-0000-0000-00007F020000}"/>
    <cellStyle name="PSHeading 5" xfId="702" xr:uid="{00000000-0005-0000-0000-000080020000}"/>
    <cellStyle name="PSInt" xfId="606" xr:uid="{00000000-0005-0000-0000-000081020000}"/>
    <cellStyle name="PSSpacer" xfId="607" xr:uid="{00000000-0005-0000-0000-000082020000}"/>
    <cellStyle name="Ratio" xfId="608" xr:uid="{00000000-0005-0000-0000-000083020000}"/>
    <cellStyle name="Ratio 2" xfId="609" xr:uid="{00000000-0005-0000-0000-000084020000}"/>
    <cellStyle name="Ratio_29(d) - Gas extensions -tariffs" xfId="610" xr:uid="{00000000-0005-0000-0000-000085020000}"/>
    <cellStyle name="Right Date" xfId="611" xr:uid="{00000000-0005-0000-0000-000086020000}"/>
    <cellStyle name="Right Number" xfId="612" xr:uid="{00000000-0005-0000-0000-000087020000}"/>
    <cellStyle name="Right Year" xfId="613" xr:uid="{00000000-0005-0000-0000-000088020000}"/>
    <cellStyle name="RIN_Input$_3dp" xfId="614" xr:uid="{00000000-0005-0000-0000-000089020000}"/>
    <cellStyle name="SAPError" xfId="615" xr:uid="{00000000-0005-0000-0000-00008A020000}"/>
    <cellStyle name="SAPError 2" xfId="616" xr:uid="{00000000-0005-0000-0000-00008B020000}"/>
    <cellStyle name="SAPKey" xfId="617" xr:uid="{00000000-0005-0000-0000-00008C020000}"/>
    <cellStyle name="SAPKey 2" xfId="618" xr:uid="{00000000-0005-0000-0000-00008D020000}"/>
    <cellStyle name="SAPLocked" xfId="619" xr:uid="{00000000-0005-0000-0000-00008E020000}"/>
    <cellStyle name="SAPLocked 2" xfId="620" xr:uid="{00000000-0005-0000-0000-00008F020000}"/>
    <cellStyle name="SAPOutput" xfId="621" xr:uid="{00000000-0005-0000-0000-000090020000}"/>
    <cellStyle name="SAPOutput 2" xfId="622" xr:uid="{00000000-0005-0000-0000-000091020000}"/>
    <cellStyle name="SAPSpace" xfId="623" xr:uid="{00000000-0005-0000-0000-000092020000}"/>
    <cellStyle name="SAPSpace 2" xfId="624" xr:uid="{00000000-0005-0000-0000-000093020000}"/>
    <cellStyle name="SAPText" xfId="625" xr:uid="{00000000-0005-0000-0000-000094020000}"/>
    <cellStyle name="SAPText 2" xfId="626" xr:uid="{00000000-0005-0000-0000-000095020000}"/>
    <cellStyle name="SAPUnLocked" xfId="627" xr:uid="{00000000-0005-0000-0000-000096020000}"/>
    <cellStyle name="SAPUnLocked 2" xfId="628" xr:uid="{00000000-0005-0000-0000-000097020000}"/>
    <cellStyle name="Sheet Title" xfId="629" xr:uid="{00000000-0005-0000-0000-000098020000}"/>
    <cellStyle name="SheetHeader1" xfId="630" xr:uid="{00000000-0005-0000-0000-000099020000}"/>
    <cellStyle name="Style 1" xfId="631" xr:uid="{00000000-0005-0000-0000-00009A020000}"/>
    <cellStyle name="Style 1 2" xfId="632" xr:uid="{00000000-0005-0000-0000-00009B020000}"/>
    <cellStyle name="Style 1 2 2" xfId="633" xr:uid="{00000000-0005-0000-0000-00009C020000}"/>
    <cellStyle name="Style 1 3" xfId="634" xr:uid="{00000000-0005-0000-0000-00009D020000}"/>
    <cellStyle name="Style 1 3 2" xfId="635" xr:uid="{00000000-0005-0000-0000-00009E020000}"/>
    <cellStyle name="Style 1 3 3" xfId="636" xr:uid="{00000000-0005-0000-0000-00009F020000}"/>
    <cellStyle name="Style 1 4" xfId="637" xr:uid="{00000000-0005-0000-0000-0000A0020000}"/>
    <cellStyle name="Style 1_29(d) - Gas extensions -tariffs" xfId="638" xr:uid="{00000000-0005-0000-0000-0000A1020000}"/>
    <cellStyle name="Style2" xfId="639" xr:uid="{00000000-0005-0000-0000-0000A2020000}"/>
    <cellStyle name="Style3" xfId="640" xr:uid="{00000000-0005-0000-0000-0000A3020000}"/>
    <cellStyle name="Style4" xfId="641" xr:uid="{00000000-0005-0000-0000-0000A4020000}"/>
    <cellStyle name="Style4 2" xfId="642" xr:uid="{00000000-0005-0000-0000-0000A5020000}"/>
    <cellStyle name="Style4_29(d) - Gas extensions -tariffs" xfId="643" xr:uid="{00000000-0005-0000-0000-0000A6020000}"/>
    <cellStyle name="Style5" xfId="644" xr:uid="{00000000-0005-0000-0000-0000A7020000}"/>
    <cellStyle name="Style5 2" xfId="645" xr:uid="{00000000-0005-0000-0000-0000A8020000}"/>
    <cellStyle name="Style5_29(d) - Gas extensions -tariffs" xfId="646" xr:uid="{00000000-0005-0000-0000-0000A9020000}"/>
    <cellStyle name="Table Head Green" xfId="647" xr:uid="{00000000-0005-0000-0000-0000AA020000}"/>
    <cellStyle name="Table Head_pldt" xfId="648" xr:uid="{00000000-0005-0000-0000-0000AB020000}"/>
    <cellStyle name="Table Source" xfId="649" xr:uid="{00000000-0005-0000-0000-0000AC020000}"/>
    <cellStyle name="Table Units" xfId="650" xr:uid="{00000000-0005-0000-0000-0000AD020000}"/>
    <cellStyle name="TableLvl2" xfId="651" xr:uid="{00000000-0005-0000-0000-0000AE020000}"/>
    <cellStyle name="TableLvl3" xfId="652" xr:uid="{00000000-0005-0000-0000-0000AF020000}"/>
    <cellStyle name="Text" xfId="653" xr:uid="{00000000-0005-0000-0000-0000B0020000}"/>
    <cellStyle name="Text 2" xfId="654" xr:uid="{00000000-0005-0000-0000-0000B1020000}"/>
    <cellStyle name="Text 3" xfId="655" xr:uid="{00000000-0005-0000-0000-0000B2020000}"/>
    <cellStyle name="Text Head 1" xfId="656" xr:uid="{00000000-0005-0000-0000-0000B3020000}"/>
    <cellStyle name="Text Head 2" xfId="657" xr:uid="{00000000-0005-0000-0000-0000B4020000}"/>
    <cellStyle name="Text Indent 2" xfId="658" xr:uid="{00000000-0005-0000-0000-0000B5020000}"/>
    <cellStyle name="Theirs" xfId="659" xr:uid="{00000000-0005-0000-0000-0000B6020000}"/>
    <cellStyle name="Title 2" xfId="660" xr:uid="{00000000-0005-0000-0000-0000B7020000}"/>
    <cellStyle name="TOC 1" xfId="661" xr:uid="{00000000-0005-0000-0000-0000B8020000}"/>
    <cellStyle name="TOC 2" xfId="662" xr:uid="{00000000-0005-0000-0000-0000B9020000}"/>
    <cellStyle name="TOC 3" xfId="663" xr:uid="{00000000-0005-0000-0000-0000BA020000}"/>
    <cellStyle name="Total 2" xfId="664" xr:uid="{00000000-0005-0000-0000-0000BB020000}"/>
    <cellStyle name="Total 2 2" xfId="665" xr:uid="{00000000-0005-0000-0000-0000BC020000}"/>
    <cellStyle name="Total 2 2 2" xfId="666" xr:uid="{00000000-0005-0000-0000-0000BD020000}"/>
    <cellStyle name="Total 2 3" xfId="667" xr:uid="{00000000-0005-0000-0000-0000BE020000}"/>
    <cellStyle name="Total 2 3 2" xfId="668" xr:uid="{00000000-0005-0000-0000-0000BF020000}"/>
    <cellStyle name="Total 2 3 3" xfId="669" xr:uid="{00000000-0005-0000-0000-0000C0020000}"/>
    <cellStyle name="Total 2 4" xfId="670" xr:uid="{00000000-0005-0000-0000-0000C1020000}"/>
    <cellStyle name="Warning Text 2" xfId="671" xr:uid="{00000000-0005-0000-0000-0000C2020000}"/>
    <cellStyle name="year" xfId="672" xr:uid="{00000000-0005-0000-0000-0000C3020000}"/>
    <cellStyle name="year 2" xfId="673" xr:uid="{00000000-0005-0000-0000-0000C4020000}"/>
    <cellStyle name="year_29(d) - Gas extensions -tariffs" xfId="674" xr:uid="{00000000-0005-0000-0000-0000C5020000}"/>
  </cellStyles>
  <dxfs count="45">
    <dxf>
      <fill>
        <patternFill>
          <bgColor rgb="FFFFFFCC"/>
        </patternFill>
      </fill>
    </dxf>
    <dxf>
      <fill>
        <patternFill>
          <bgColor rgb="FFFFFFCC"/>
        </patternFill>
      </fill>
    </dxf>
    <dxf>
      <fill>
        <patternFill>
          <bgColor rgb="FFFFFFCC"/>
        </patternFill>
      </fill>
    </dxf>
    <dxf>
      <font>
        <color rgb="FFA6A6A6"/>
      </font>
    </dxf>
    <dxf>
      <font>
        <color rgb="FFA6A6A6"/>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rgb="FF9C0006"/>
      </font>
      <fill>
        <patternFill>
          <bgColor rgb="FFFFC7CE"/>
        </patternFill>
      </fill>
    </dxf>
    <dxf>
      <font>
        <color rgb="FF9C0006"/>
      </font>
      <fill>
        <patternFill>
          <bgColor rgb="FFFFC7CE"/>
        </patternFill>
      </fill>
    </dxf>
    <dxf>
      <font>
        <b/>
        <i val="0"/>
        <color rgb="FFFF0000"/>
      </font>
    </dxf>
    <dxf>
      <font>
        <b/>
        <i val="0"/>
        <color rgb="FFFF0000"/>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theme="5"/>
      </font>
    </dxf>
    <dxf>
      <font>
        <b/>
        <i val="0"/>
        <color theme="5"/>
      </font>
    </dxf>
    <dxf>
      <font>
        <b/>
        <i val="0"/>
        <color theme="5"/>
      </font>
      <border>
        <vertical/>
        <horizontal/>
      </border>
    </dxf>
    <dxf>
      <font>
        <b/>
        <i val="0"/>
        <color theme="5"/>
      </font>
    </dxf>
  </dxfs>
  <tableStyles count="0" defaultTableStyle="TableStyleMedium2" defaultPivotStyle="PivotStyleLight16"/>
  <colors>
    <mruColors>
      <color rgb="FFFF33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60174-4444-40CA-BA7C-BE32FAD57B7A}">
  <dimension ref="A1:AQ158"/>
  <sheetViews>
    <sheetView showGridLines="0" tabSelected="1" workbookViewId="0"/>
  </sheetViews>
  <sheetFormatPr defaultColWidth="9.140625" defaultRowHeight="15"/>
  <cols>
    <col min="1" max="1" width="36.28515625" style="245" customWidth="1"/>
    <col min="2" max="2" width="44.5703125" style="2" customWidth="1"/>
    <col min="3" max="3" width="24.140625" style="2" customWidth="1"/>
    <col min="4" max="4" width="33.42578125" style="2" customWidth="1"/>
    <col min="5" max="7" width="17.28515625" style="2" customWidth="1"/>
    <col min="8" max="9" width="13.28515625" style="2" customWidth="1"/>
    <col min="10" max="14" width="13.7109375" style="248" customWidth="1"/>
    <col min="15" max="15" width="49" style="324" customWidth="1"/>
    <col min="16" max="19" width="13.7109375" style="248" customWidth="1"/>
    <col min="20" max="20" width="13.7109375" style="2" customWidth="1"/>
    <col min="21" max="22" width="17.28515625" style="2" customWidth="1"/>
    <col min="23" max="24" width="13.28515625" style="2" customWidth="1"/>
    <col min="25" max="39" width="9.140625" style="2"/>
    <col min="40" max="40" width="37" style="2" customWidth="1"/>
    <col min="41" max="16384" width="9.140625" style="2"/>
  </cols>
  <sheetData>
    <row r="1" spans="2:43" ht="24" customHeight="1">
      <c r="B1" s="246" t="s">
        <v>0</v>
      </c>
      <c r="C1" s="247"/>
      <c r="D1" s="247"/>
      <c r="E1" s="247"/>
      <c r="F1" s="247"/>
      <c r="G1" s="247"/>
      <c r="H1" s="247"/>
      <c r="I1" s="247"/>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row>
    <row r="2" spans="2:43" ht="24" customHeight="1">
      <c r="B2" s="249" t="s">
        <v>1</v>
      </c>
      <c r="C2" s="247"/>
      <c r="D2" s="247"/>
      <c r="E2" s="247"/>
      <c r="F2" s="247"/>
      <c r="G2" s="247"/>
      <c r="H2" s="247"/>
      <c r="I2" s="247"/>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45"/>
      <c r="AP2" s="245"/>
      <c r="AQ2" s="245"/>
    </row>
    <row r="3" spans="2:43" ht="24" customHeight="1">
      <c r="B3" s="3" t="s">
        <v>289</v>
      </c>
      <c r="C3" s="250"/>
      <c r="D3" s="3"/>
      <c r="E3" s="3"/>
      <c r="F3" s="3"/>
      <c r="G3" s="3"/>
      <c r="H3" s="3"/>
      <c r="I3" s="3"/>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45"/>
      <c r="AP3" s="245"/>
      <c r="AQ3" s="245"/>
    </row>
    <row r="4" spans="2:43" ht="24" customHeight="1">
      <c r="B4" s="251" t="s">
        <v>2</v>
      </c>
      <c r="C4" s="251"/>
      <c r="D4" s="251"/>
      <c r="E4" s="251"/>
      <c r="F4" s="251"/>
      <c r="G4" s="251"/>
      <c r="H4" s="251"/>
      <c r="I4" s="251"/>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c r="AO4" s="245"/>
      <c r="AP4" s="245"/>
      <c r="AQ4" s="245"/>
    </row>
    <row r="5" spans="2:43">
      <c r="B5" s="252"/>
      <c r="M5" s="245"/>
      <c r="N5" s="245"/>
      <c r="O5" s="245"/>
      <c r="P5" s="245"/>
      <c r="Q5" s="245"/>
      <c r="R5" s="245"/>
      <c r="S5" s="245"/>
      <c r="T5" s="245"/>
      <c r="U5" s="245"/>
      <c r="V5" s="245"/>
      <c r="W5" s="245"/>
      <c r="X5" s="245"/>
      <c r="Y5" s="245"/>
      <c r="Z5" s="245"/>
      <c r="AA5" s="245"/>
      <c r="AB5" s="245"/>
      <c r="AC5" s="245"/>
      <c r="AD5" s="245"/>
      <c r="AE5" s="245"/>
      <c r="AF5" s="245"/>
      <c r="AG5" s="245"/>
      <c r="AH5" s="245"/>
      <c r="AI5" s="245"/>
      <c r="AJ5" s="245"/>
      <c r="AK5" s="245"/>
      <c r="AL5" s="245"/>
      <c r="AM5" s="245"/>
      <c r="AN5" s="245"/>
      <c r="AO5" s="245"/>
      <c r="AP5" s="245"/>
      <c r="AQ5" s="245"/>
    </row>
    <row r="6" spans="2:43">
      <c r="B6" s="252"/>
      <c r="M6" s="245"/>
      <c r="N6" s="245"/>
      <c r="O6" s="245"/>
      <c r="P6" s="245"/>
      <c r="Q6" s="245"/>
      <c r="R6" s="245"/>
      <c r="S6" s="245"/>
      <c r="T6" s="245"/>
      <c r="U6" s="245"/>
      <c r="V6" s="245"/>
      <c r="W6" s="245"/>
      <c r="X6" s="245"/>
      <c r="Y6" s="245"/>
      <c r="Z6" s="245"/>
      <c r="AA6" s="245"/>
      <c r="AB6" s="245"/>
      <c r="AC6" s="245"/>
      <c r="AD6" s="245"/>
      <c r="AE6" s="245"/>
      <c r="AF6" s="245"/>
      <c r="AG6" s="245"/>
      <c r="AH6" s="245"/>
      <c r="AI6" s="245"/>
      <c r="AJ6" s="245"/>
      <c r="AK6" s="245"/>
      <c r="AL6" s="245"/>
      <c r="AM6" s="245"/>
      <c r="AN6" s="245"/>
      <c r="AO6" s="245"/>
      <c r="AP6" s="245"/>
      <c r="AQ6" s="245"/>
    </row>
    <row r="7" spans="2:43">
      <c r="B7" s="253" t="s">
        <v>3</v>
      </c>
      <c r="C7" s="254"/>
      <c r="D7" s="254"/>
      <c r="E7" s="254"/>
      <c r="F7" s="254"/>
      <c r="G7" s="254"/>
      <c r="H7" s="254"/>
      <c r="I7" s="254"/>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245"/>
      <c r="AN7" s="245"/>
      <c r="AO7" s="245"/>
      <c r="AP7" s="245"/>
      <c r="AQ7" s="245"/>
    </row>
    <row r="8" spans="2:43" ht="38.25" customHeight="1">
      <c r="B8" s="623" t="s">
        <v>4</v>
      </c>
      <c r="C8" s="624"/>
      <c r="D8" s="623"/>
      <c r="E8" s="623"/>
      <c r="F8" s="623"/>
      <c r="G8" s="623"/>
      <c r="H8" s="623"/>
      <c r="I8" s="623"/>
      <c r="M8" s="245"/>
      <c r="N8" s="245"/>
      <c r="O8" s="245"/>
      <c r="P8" s="245"/>
      <c r="Q8" s="245"/>
      <c r="R8" s="245"/>
      <c r="S8" s="245"/>
      <c r="T8" s="245"/>
      <c r="U8" s="245"/>
      <c r="V8" s="245"/>
      <c r="W8" s="245"/>
      <c r="X8" s="245"/>
      <c r="Y8" s="245"/>
      <c r="Z8" s="245"/>
      <c r="AA8" s="245"/>
      <c r="AB8" s="245"/>
      <c r="AC8" s="245"/>
      <c r="AD8" s="245"/>
      <c r="AE8" s="245"/>
      <c r="AF8" s="245"/>
      <c r="AG8" s="245"/>
      <c r="AH8" s="245"/>
      <c r="AI8" s="245"/>
      <c r="AJ8" s="245"/>
      <c r="AK8" s="245"/>
      <c r="AL8" s="245"/>
      <c r="AM8" s="245"/>
      <c r="AN8" s="245"/>
      <c r="AO8" s="245"/>
      <c r="AP8" s="245"/>
      <c r="AQ8" s="245"/>
    </row>
    <row r="9" spans="2:43">
      <c r="B9" s="255"/>
      <c r="C9" s="256"/>
      <c r="D9" s="256"/>
      <c r="E9" s="256"/>
      <c r="F9" s="256"/>
      <c r="G9" s="256"/>
      <c r="H9" s="256"/>
      <c r="I9" s="256"/>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245"/>
      <c r="AO9" s="245"/>
      <c r="AP9" s="245"/>
      <c r="AQ9" s="245"/>
    </row>
    <row r="10" spans="2:43" ht="15.75">
      <c r="B10" s="257" t="s">
        <v>5</v>
      </c>
      <c r="C10" s="257"/>
      <c r="D10" s="257"/>
      <c r="E10" s="257"/>
      <c r="F10" s="257"/>
      <c r="G10" s="257"/>
      <c r="H10" s="257"/>
      <c r="I10" s="257"/>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5"/>
      <c r="AM10" s="245"/>
      <c r="AN10" s="245"/>
      <c r="AO10" s="245"/>
      <c r="AP10" s="245"/>
      <c r="AQ10" s="245"/>
    </row>
    <row r="11" spans="2:43" ht="15.75" thickBot="1">
      <c r="B11" s="258"/>
      <c r="C11" s="258"/>
      <c r="D11" s="258"/>
      <c r="E11" s="258"/>
      <c r="F11" s="258"/>
      <c r="G11" s="258"/>
      <c r="H11" s="258"/>
      <c r="I11" s="258"/>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245"/>
      <c r="AL11" s="245"/>
      <c r="AM11" s="245"/>
      <c r="AN11" s="245"/>
      <c r="AO11" s="245"/>
      <c r="AP11" s="245"/>
      <c r="AQ11" s="245"/>
    </row>
    <row r="12" spans="2:43" ht="20.25">
      <c r="B12" s="625" t="s">
        <v>6</v>
      </c>
      <c r="C12" s="626"/>
      <c r="D12" s="626"/>
      <c r="E12" s="626"/>
      <c r="F12" s="626"/>
      <c r="G12" s="626"/>
      <c r="H12" s="626"/>
      <c r="I12" s="627"/>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5"/>
      <c r="AM12" s="245"/>
      <c r="AN12" s="245"/>
      <c r="AO12" s="245"/>
      <c r="AP12" s="245"/>
      <c r="AQ12" s="245"/>
    </row>
    <row r="13" spans="2:43" ht="20.25">
      <c r="B13" s="259"/>
      <c r="C13" s="260"/>
      <c r="D13" s="260"/>
      <c r="E13" s="261"/>
      <c r="F13" s="261"/>
      <c r="G13" s="261"/>
      <c r="H13" s="261"/>
      <c r="I13" s="262"/>
      <c r="M13" s="245"/>
      <c r="N13" s="245"/>
      <c r="O13" s="245"/>
      <c r="P13" s="245"/>
      <c r="Q13" s="245"/>
      <c r="R13" s="245"/>
      <c r="S13" s="245"/>
      <c r="T13" s="245"/>
      <c r="U13" s="245"/>
      <c r="V13" s="245"/>
      <c r="W13" s="245"/>
      <c r="X13" s="245"/>
      <c r="Y13" s="245"/>
      <c r="Z13" s="245"/>
      <c r="AA13" s="245"/>
      <c r="AB13" s="245"/>
      <c r="AC13" s="245"/>
      <c r="AD13" s="245"/>
      <c r="AE13" s="245"/>
      <c r="AF13" s="245"/>
      <c r="AG13" s="245"/>
      <c r="AH13" s="245"/>
      <c r="AI13" s="245"/>
      <c r="AJ13" s="245"/>
      <c r="AK13" s="245"/>
      <c r="AL13" s="245"/>
      <c r="AM13" s="245"/>
      <c r="AN13" s="245"/>
      <c r="AO13" s="245"/>
      <c r="AP13" s="245"/>
      <c r="AQ13" s="245"/>
    </row>
    <row r="14" spans="2:43" ht="15.75">
      <c r="B14" s="263" t="s">
        <v>7</v>
      </c>
      <c r="C14" s="628" t="s">
        <v>8</v>
      </c>
      <c r="D14" s="629"/>
      <c r="E14" s="629"/>
      <c r="F14" s="264" t="s">
        <v>9</v>
      </c>
      <c r="G14" s="261"/>
      <c r="H14" s="261"/>
      <c r="I14" s="262"/>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5"/>
      <c r="AL14" s="245"/>
      <c r="AM14" s="245"/>
      <c r="AN14" s="245"/>
      <c r="AO14" s="245"/>
      <c r="AP14" s="245"/>
      <c r="AQ14" s="245"/>
    </row>
    <row r="15" spans="2:43" ht="15.75">
      <c r="B15" s="263" t="s">
        <v>10</v>
      </c>
      <c r="C15" s="630" t="s">
        <v>11</v>
      </c>
      <c r="D15" s="630"/>
      <c r="E15" s="630"/>
      <c r="F15" s="264"/>
      <c r="G15" s="261"/>
      <c r="H15" s="261"/>
      <c r="I15" s="262"/>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c r="AN15" s="245"/>
      <c r="AO15" s="245"/>
      <c r="AP15" s="245"/>
      <c r="AQ15" s="245"/>
    </row>
    <row r="16" spans="2:43">
      <c r="B16" s="265" t="s">
        <v>12</v>
      </c>
      <c r="C16" s="631">
        <v>19078551685</v>
      </c>
      <c r="D16" s="631"/>
      <c r="E16" s="631"/>
      <c r="F16" s="266"/>
      <c r="G16" s="266"/>
      <c r="H16" s="266"/>
      <c r="I16" s="262"/>
      <c r="M16" s="245"/>
      <c r="N16" s="245"/>
      <c r="O16" s="245"/>
      <c r="P16" s="245"/>
      <c r="Q16" s="245"/>
      <c r="R16" s="245"/>
      <c r="S16" s="245"/>
      <c r="T16" s="245"/>
      <c r="U16" s="245"/>
      <c r="V16" s="245"/>
      <c r="W16" s="245"/>
      <c r="X16" s="245"/>
      <c r="Y16" s="245"/>
      <c r="Z16" s="245"/>
      <c r="AA16" s="245"/>
      <c r="AB16" s="245"/>
      <c r="AC16" s="245"/>
      <c r="AD16" s="245"/>
      <c r="AE16" s="245"/>
      <c r="AF16" s="245"/>
      <c r="AG16" s="245"/>
      <c r="AH16" s="245"/>
      <c r="AI16" s="245"/>
      <c r="AJ16" s="245"/>
      <c r="AK16" s="245"/>
      <c r="AL16" s="245"/>
      <c r="AM16" s="245"/>
      <c r="AN16" s="245"/>
      <c r="AO16" s="245"/>
      <c r="AP16" s="245"/>
      <c r="AQ16" s="245"/>
    </row>
    <row r="17" spans="2:43" ht="15.75" thickBot="1">
      <c r="B17" s="267"/>
      <c r="C17" s="268"/>
      <c r="D17" s="268"/>
      <c r="E17" s="268"/>
      <c r="F17" s="268"/>
      <c r="G17" s="268"/>
      <c r="H17" s="268"/>
      <c r="I17" s="269"/>
      <c r="M17" s="245"/>
      <c r="N17" s="245"/>
      <c r="O17" s="245"/>
      <c r="P17" s="245"/>
      <c r="Q17" s="245"/>
      <c r="R17" s="245"/>
      <c r="S17" s="245"/>
      <c r="T17" s="245"/>
      <c r="U17" s="245"/>
      <c r="V17" s="245"/>
      <c r="W17" s="245"/>
      <c r="X17" s="245"/>
      <c r="Y17" s="245"/>
      <c r="Z17" s="245"/>
      <c r="AA17" s="245"/>
      <c r="AB17" s="245"/>
      <c r="AC17" s="245"/>
      <c r="AD17" s="245"/>
      <c r="AE17" s="245"/>
      <c r="AF17" s="245"/>
      <c r="AG17" s="245"/>
      <c r="AH17" s="245"/>
      <c r="AI17" s="245"/>
      <c r="AJ17" s="245"/>
      <c r="AK17" s="245"/>
      <c r="AL17" s="245"/>
      <c r="AM17" s="245"/>
      <c r="AN17" s="245"/>
      <c r="AO17" s="245"/>
      <c r="AP17" s="245"/>
      <c r="AQ17" s="245"/>
    </row>
    <row r="18" spans="2:43" ht="29.25" customHeight="1">
      <c r="B18" s="270"/>
      <c r="C18" s="271"/>
      <c r="D18" s="271"/>
      <c r="E18" s="271"/>
      <c r="F18" s="271"/>
      <c r="G18" s="271"/>
      <c r="H18" s="271"/>
      <c r="I18" s="272"/>
      <c r="M18" s="245"/>
      <c r="N18" s="245"/>
      <c r="O18" s="245"/>
      <c r="P18" s="245"/>
      <c r="Q18" s="245"/>
      <c r="R18" s="245"/>
      <c r="S18" s="245"/>
      <c r="T18" s="245"/>
      <c r="U18" s="245"/>
      <c r="V18" s="245"/>
      <c r="W18" s="245"/>
      <c r="X18" s="245"/>
      <c r="Y18" s="245"/>
      <c r="Z18" s="245"/>
      <c r="AA18" s="245"/>
      <c r="AB18" s="245"/>
      <c r="AC18" s="245"/>
      <c r="AD18" s="245"/>
      <c r="AE18" s="245"/>
      <c r="AF18" s="245"/>
      <c r="AG18" s="245"/>
      <c r="AH18" s="245"/>
      <c r="AI18" s="245"/>
      <c r="AJ18" s="245"/>
      <c r="AK18" s="245"/>
      <c r="AL18" s="245"/>
      <c r="AM18" s="245"/>
      <c r="AN18" s="245"/>
      <c r="AO18" s="245"/>
      <c r="AP18" s="245"/>
      <c r="AQ18" s="245"/>
    </row>
    <row r="19" spans="2:43">
      <c r="B19" s="263" t="s">
        <v>13</v>
      </c>
      <c r="C19" s="618" t="s">
        <v>14</v>
      </c>
      <c r="D19" s="619"/>
      <c r="E19" s="620" t="s">
        <v>15</v>
      </c>
      <c r="F19" s="621"/>
      <c r="G19" s="621"/>
      <c r="H19" s="622"/>
      <c r="I19" s="274"/>
      <c r="M19" s="245"/>
      <c r="N19" s="245"/>
      <c r="O19" s="245"/>
      <c r="P19" s="245"/>
      <c r="Q19" s="245"/>
      <c r="R19" s="245"/>
      <c r="S19" s="245"/>
      <c r="T19" s="245"/>
      <c r="U19" s="245"/>
      <c r="V19" s="245"/>
      <c r="W19" s="245"/>
      <c r="X19" s="245"/>
      <c r="Y19" s="245"/>
      <c r="Z19" s="245"/>
      <c r="AA19" s="245"/>
      <c r="AB19" s="245"/>
      <c r="AC19" s="245"/>
      <c r="AD19" s="245"/>
      <c r="AE19" s="245"/>
      <c r="AF19" s="245"/>
      <c r="AG19" s="245"/>
      <c r="AH19" s="245"/>
      <c r="AI19" s="245"/>
      <c r="AJ19" s="245"/>
      <c r="AK19" s="245"/>
      <c r="AL19" s="245"/>
      <c r="AM19" s="245"/>
      <c r="AN19" s="245"/>
      <c r="AO19" s="245"/>
      <c r="AP19" s="245"/>
      <c r="AQ19" s="245"/>
    </row>
    <row r="20" spans="2:43">
      <c r="B20" s="275"/>
      <c r="C20" s="273"/>
      <c r="D20" s="273" t="s">
        <v>16</v>
      </c>
      <c r="E20" s="628" t="s">
        <v>17</v>
      </c>
      <c r="F20" s="629"/>
      <c r="G20" s="629"/>
      <c r="H20" s="635"/>
      <c r="I20" s="274"/>
      <c r="M20" s="245"/>
      <c r="N20" s="245"/>
      <c r="O20" s="245"/>
      <c r="P20" s="245"/>
      <c r="Q20" s="245"/>
      <c r="R20" s="245"/>
      <c r="S20" s="245"/>
      <c r="T20" s="245"/>
      <c r="U20" s="245"/>
      <c r="V20" s="245"/>
      <c r="W20" s="245"/>
      <c r="X20" s="245"/>
      <c r="Y20" s="245"/>
      <c r="Z20" s="245"/>
      <c r="AA20" s="245"/>
      <c r="AB20" s="245"/>
      <c r="AC20" s="245"/>
      <c r="AD20" s="245"/>
      <c r="AE20" s="245"/>
      <c r="AF20" s="245"/>
      <c r="AG20" s="245"/>
      <c r="AH20" s="245"/>
      <c r="AI20" s="245"/>
      <c r="AJ20" s="245"/>
      <c r="AK20" s="245"/>
      <c r="AL20" s="245"/>
      <c r="AM20" s="245"/>
      <c r="AN20" s="245"/>
      <c r="AO20" s="245"/>
      <c r="AP20" s="245"/>
      <c r="AQ20" s="245"/>
    </row>
    <row r="21" spans="2:43">
      <c r="B21" s="275"/>
      <c r="C21" s="618" t="s">
        <v>18</v>
      </c>
      <c r="D21" s="619"/>
      <c r="E21" s="628" t="s">
        <v>19</v>
      </c>
      <c r="F21" s="629"/>
      <c r="G21" s="629"/>
      <c r="H21" s="635"/>
      <c r="I21" s="274"/>
      <c r="M21" s="245"/>
      <c r="N21" s="245"/>
      <c r="O21" s="245"/>
      <c r="P21" s="245"/>
      <c r="Q21" s="245"/>
      <c r="R21" s="245"/>
      <c r="S21" s="245"/>
      <c r="T21" s="245"/>
      <c r="U21" s="245"/>
      <c r="V21" s="245"/>
      <c r="W21" s="245"/>
      <c r="X21" s="245"/>
      <c r="Y21" s="245"/>
      <c r="Z21" s="245"/>
      <c r="AA21" s="245"/>
      <c r="AB21" s="245"/>
      <c r="AC21" s="245"/>
      <c r="AD21" s="245"/>
      <c r="AE21" s="245"/>
      <c r="AF21" s="245"/>
      <c r="AG21" s="245"/>
      <c r="AH21" s="245"/>
      <c r="AI21" s="245"/>
      <c r="AJ21" s="245"/>
      <c r="AK21" s="245"/>
      <c r="AL21" s="245"/>
      <c r="AM21" s="245"/>
      <c r="AN21" s="245"/>
      <c r="AO21" s="245"/>
      <c r="AP21" s="245"/>
      <c r="AQ21" s="245"/>
    </row>
    <row r="22" spans="2:43">
      <c r="B22" s="275"/>
      <c r="C22" s="276"/>
      <c r="D22" s="273" t="s">
        <v>20</v>
      </c>
      <c r="E22" s="277" t="s">
        <v>21</v>
      </c>
      <c r="F22" s="273" t="s">
        <v>22</v>
      </c>
      <c r="G22" s="277">
        <v>5000</v>
      </c>
      <c r="H22" s="261"/>
      <c r="I22" s="262"/>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c r="AL22" s="245"/>
      <c r="AM22" s="245"/>
      <c r="AN22" s="245"/>
      <c r="AO22" s="245"/>
      <c r="AP22" s="245"/>
      <c r="AQ22" s="245"/>
    </row>
    <row r="23" spans="2:43">
      <c r="B23" s="275"/>
      <c r="C23" s="276"/>
      <c r="D23" s="276"/>
      <c r="E23" s="276"/>
      <c r="F23" s="261"/>
      <c r="G23" s="276"/>
      <c r="H23" s="261"/>
      <c r="I23" s="262"/>
      <c r="M23" s="245"/>
      <c r="N23" s="245"/>
      <c r="O23" s="245"/>
      <c r="P23" s="245"/>
      <c r="Q23" s="245"/>
      <c r="R23" s="245"/>
      <c r="S23" s="245"/>
      <c r="T23" s="245"/>
      <c r="U23" s="245"/>
      <c r="V23" s="245"/>
      <c r="W23" s="245"/>
      <c r="X23" s="245"/>
      <c r="Y23" s="245"/>
      <c r="Z23" s="245"/>
      <c r="AA23" s="245"/>
      <c r="AB23" s="245"/>
      <c r="AC23" s="245"/>
      <c r="AD23" s="245"/>
      <c r="AE23" s="245"/>
      <c r="AF23" s="245"/>
      <c r="AG23" s="245"/>
      <c r="AH23" s="245"/>
      <c r="AI23" s="245"/>
      <c r="AJ23" s="245"/>
      <c r="AK23" s="245"/>
      <c r="AL23" s="245"/>
      <c r="AM23" s="245"/>
      <c r="AN23" s="245"/>
      <c r="AO23" s="245"/>
      <c r="AP23" s="245"/>
      <c r="AQ23" s="245"/>
    </row>
    <row r="24" spans="2:43">
      <c r="B24" s="263" t="s">
        <v>23</v>
      </c>
      <c r="C24" s="618" t="s">
        <v>14</v>
      </c>
      <c r="D24" s="619"/>
      <c r="E24" s="620" t="s">
        <v>24</v>
      </c>
      <c r="F24" s="621"/>
      <c r="G24" s="621"/>
      <c r="H24" s="622"/>
      <c r="I24" s="262"/>
      <c r="M24" s="245"/>
      <c r="N24" s="245"/>
      <c r="O24" s="245"/>
      <c r="P24" s="245"/>
      <c r="Q24" s="245"/>
      <c r="R24" s="245"/>
      <c r="S24" s="245"/>
      <c r="T24" s="245"/>
      <c r="U24" s="245"/>
      <c r="V24" s="245"/>
      <c r="W24" s="245"/>
      <c r="X24" s="245"/>
      <c r="Y24" s="245"/>
      <c r="Z24" s="245"/>
      <c r="AA24" s="245"/>
      <c r="AB24" s="245"/>
      <c r="AC24" s="245"/>
      <c r="AD24" s="245"/>
      <c r="AE24" s="245"/>
      <c r="AF24" s="245"/>
      <c r="AG24" s="245"/>
      <c r="AH24" s="245"/>
      <c r="AI24" s="245"/>
      <c r="AJ24" s="245"/>
      <c r="AK24" s="245"/>
      <c r="AL24" s="245"/>
      <c r="AM24" s="245"/>
      <c r="AN24" s="245"/>
      <c r="AO24" s="245"/>
      <c r="AP24" s="245"/>
      <c r="AQ24" s="245"/>
    </row>
    <row r="25" spans="2:43">
      <c r="B25" s="275"/>
      <c r="C25" s="273"/>
      <c r="D25" s="273" t="s">
        <v>16</v>
      </c>
      <c r="E25" s="636" t="s">
        <v>25</v>
      </c>
      <c r="F25" s="637"/>
      <c r="G25" s="637"/>
      <c r="H25" s="638"/>
      <c r="I25" s="262"/>
      <c r="M25" s="245"/>
      <c r="N25" s="245"/>
      <c r="O25" s="245"/>
      <c r="P25" s="245"/>
      <c r="Q25" s="245"/>
      <c r="R25" s="245"/>
      <c r="S25" s="245"/>
      <c r="T25" s="245"/>
      <c r="U25" s="245"/>
      <c r="V25" s="245"/>
      <c r="W25" s="245"/>
      <c r="X25" s="245"/>
      <c r="Y25" s="245"/>
      <c r="Z25" s="245"/>
      <c r="AA25" s="245"/>
      <c r="AB25" s="245"/>
      <c r="AC25" s="245"/>
      <c r="AD25" s="245"/>
      <c r="AE25" s="245"/>
      <c r="AF25" s="245"/>
      <c r="AG25" s="245"/>
      <c r="AH25" s="245"/>
      <c r="AI25" s="245"/>
      <c r="AJ25" s="245"/>
      <c r="AK25" s="245"/>
      <c r="AL25" s="245"/>
      <c r="AM25" s="245"/>
      <c r="AN25" s="245"/>
      <c r="AO25" s="245"/>
      <c r="AP25" s="245"/>
      <c r="AQ25" s="245"/>
    </row>
    <row r="26" spans="2:43">
      <c r="B26" s="275"/>
      <c r="C26" s="618" t="s">
        <v>18</v>
      </c>
      <c r="D26" s="619"/>
      <c r="E26" s="639" t="s">
        <v>19</v>
      </c>
      <c r="F26" s="640"/>
      <c r="G26" s="640"/>
      <c r="H26" s="641"/>
      <c r="I26" s="262"/>
      <c r="M26" s="245"/>
      <c r="N26" s="245"/>
      <c r="O26" s="245"/>
      <c r="P26" s="245"/>
      <c r="Q26" s="245"/>
      <c r="R26" s="245"/>
      <c r="S26" s="245"/>
      <c r="T26" s="245"/>
      <c r="U26" s="245"/>
      <c r="V26" s="245"/>
      <c r="W26" s="245"/>
      <c r="X26" s="245"/>
      <c r="Y26" s="245"/>
      <c r="Z26" s="245"/>
      <c r="AA26" s="245"/>
      <c r="AB26" s="245"/>
      <c r="AC26" s="245"/>
      <c r="AD26" s="245"/>
      <c r="AE26" s="245"/>
      <c r="AF26" s="245"/>
      <c r="AG26" s="245"/>
      <c r="AH26" s="245"/>
      <c r="AI26" s="245"/>
      <c r="AJ26" s="245"/>
      <c r="AK26" s="245"/>
      <c r="AL26" s="245"/>
      <c r="AM26" s="245"/>
      <c r="AN26" s="245"/>
      <c r="AO26" s="245"/>
      <c r="AP26" s="245"/>
      <c r="AQ26" s="245"/>
    </row>
    <row r="27" spans="2:43">
      <c r="B27" s="278"/>
      <c r="C27" s="276"/>
      <c r="D27" s="273" t="s">
        <v>20</v>
      </c>
      <c r="E27" s="277" t="s">
        <v>21</v>
      </c>
      <c r="F27" s="273" t="s">
        <v>22</v>
      </c>
      <c r="G27" s="277">
        <v>5000</v>
      </c>
      <c r="H27" s="261"/>
      <c r="I27" s="262"/>
      <c r="M27" s="245"/>
      <c r="N27" s="245"/>
      <c r="O27" s="245"/>
      <c r="P27" s="245"/>
      <c r="Q27" s="245"/>
      <c r="R27" s="245"/>
      <c r="S27" s="245"/>
      <c r="T27" s="245"/>
      <c r="U27" s="245"/>
      <c r="V27" s="245"/>
      <c r="W27" s="245"/>
      <c r="X27" s="245"/>
      <c r="Y27" s="245"/>
      <c r="Z27" s="245"/>
      <c r="AA27" s="245"/>
      <c r="AB27" s="245"/>
      <c r="AC27" s="245"/>
      <c r="AD27" s="245"/>
      <c r="AE27" s="245"/>
      <c r="AF27" s="245"/>
      <c r="AG27" s="245"/>
      <c r="AH27" s="245"/>
      <c r="AI27" s="245"/>
      <c r="AJ27" s="245"/>
      <c r="AK27" s="245"/>
      <c r="AL27" s="245"/>
      <c r="AM27" s="245"/>
      <c r="AN27" s="245"/>
      <c r="AO27" s="245"/>
      <c r="AP27" s="245"/>
      <c r="AQ27" s="245"/>
    </row>
    <row r="28" spans="2:43">
      <c r="B28" s="279"/>
      <c r="C28" s="280"/>
      <c r="D28" s="280"/>
      <c r="E28" s="280"/>
      <c r="F28" s="280"/>
      <c r="G28" s="280"/>
      <c r="H28" s="280"/>
      <c r="I28" s="281"/>
      <c r="M28" s="245"/>
      <c r="N28" s="245"/>
      <c r="O28" s="245"/>
      <c r="P28" s="245"/>
      <c r="Q28" s="245"/>
      <c r="R28" s="245"/>
      <c r="S28" s="245"/>
      <c r="T28" s="245"/>
      <c r="U28" s="245"/>
      <c r="V28" s="245"/>
      <c r="W28" s="245"/>
      <c r="X28" s="245"/>
      <c r="Y28" s="245"/>
      <c r="Z28" s="245"/>
      <c r="AA28" s="245"/>
      <c r="AB28" s="245"/>
      <c r="AC28" s="245"/>
      <c r="AD28" s="245"/>
      <c r="AE28" s="245"/>
      <c r="AF28" s="245"/>
      <c r="AG28" s="245"/>
      <c r="AH28" s="245"/>
      <c r="AI28" s="245"/>
      <c r="AJ28" s="245"/>
      <c r="AK28" s="245"/>
      <c r="AL28" s="245"/>
      <c r="AM28" s="245"/>
      <c r="AN28" s="245"/>
      <c r="AO28" s="245"/>
      <c r="AP28" s="245"/>
      <c r="AQ28" s="245"/>
    </row>
    <row r="29" spans="2:43" ht="15.75" thickBot="1">
      <c r="B29" s="278"/>
      <c r="C29" s="261"/>
      <c r="D29" s="261"/>
      <c r="E29" s="261"/>
      <c r="F29" s="261"/>
      <c r="G29" s="261"/>
      <c r="H29" s="261"/>
      <c r="I29" s="262"/>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245"/>
      <c r="AM29" s="245"/>
      <c r="AN29" s="245"/>
      <c r="AO29" s="245"/>
      <c r="AP29" s="245"/>
      <c r="AQ29" s="245"/>
    </row>
    <row r="30" spans="2:43" ht="15.75" hidden="1" thickBot="1">
      <c r="B30" s="282" t="s">
        <v>26</v>
      </c>
      <c r="C30" s="283"/>
      <c r="D30" s="284"/>
      <c r="E30" s="285"/>
      <c r="F30" s="283"/>
      <c r="G30" s="284"/>
      <c r="H30" s="286"/>
      <c r="I30" s="287"/>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245"/>
      <c r="AM30" s="245"/>
      <c r="AN30" s="245"/>
      <c r="AO30" s="245"/>
      <c r="AP30" s="245"/>
      <c r="AQ30" s="245"/>
    </row>
    <row r="31" spans="2:43" ht="15.75" hidden="1" thickBot="1">
      <c r="B31" s="263" t="s">
        <v>27</v>
      </c>
      <c r="C31" s="283"/>
      <c r="D31" s="288"/>
      <c r="E31" s="289"/>
      <c r="F31" s="290"/>
      <c r="G31" s="288"/>
      <c r="H31" s="261"/>
      <c r="I31" s="262"/>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245"/>
      <c r="AM31" s="245"/>
      <c r="AN31" s="245"/>
      <c r="AO31" s="245"/>
      <c r="AP31" s="245"/>
      <c r="AQ31" s="245"/>
    </row>
    <row r="32" spans="2:43" ht="15.75" hidden="1" thickBot="1">
      <c r="B32" s="263" t="s">
        <v>28</v>
      </c>
      <c r="C32" s="283"/>
      <c r="D32" s="284"/>
      <c r="E32" s="289"/>
      <c r="F32" s="283"/>
      <c r="G32" s="284"/>
      <c r="H32" s="261"/>
      <c r="I32" s="262"/>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245"/>
      <c r="AM32" s="245"/>
      <c r="AN32" s="245"/>
      <c r="AO32" s="245"/>
      <c r="AP32" s="245"/>
      <c r="AQ32" s="245"/>
    </row>
    <row r="33" spans="2:43" ht="15.75" hidden="1" thickBot="1">
      <c r="B33" s="267"/>
      <c r="C33" s="268"/>
      <c r="D33" s="268"/>
      <c r="E33" s="268"/>
      <c r="F33" s="268"/>
      <c r="G33" s="268"/>
      <c r="H33" s="268"/>
      <c r="I33" s="269"/>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245"/>
      <c r="AM33" s="245"/>
      <c r="AN33" s="245"/>
      <c r="AO33" s="245"/>
      <c r="AP33" s="245"/>
      <c r="AQ33" s="245"/>
    </row>
    <row r="34" spans="2:43" ht="20.25">
      <c r="B34" s="642" t="s">
        <v>29</v>
      </c>
      <c r="C34" s="643"/>
      <c r="D34" s="643"/>
      <c r="E34" s="643"/>
      <c r="F34" s="643"/>
      <c r="G34" s="643"/>
      <c r="H34" s="643"/>
      <c r="I34" s="644"/>
      <c r="M34" s="245"/>
      <c r="N34" s="245"/>
      <c r="O34" s="245"/>
      <c r="P34" s="245"/>
      <c r="Q34" s="245"/>
      <c r="R34" s="245"/>
      <c r="S34" s="245"/>
      <c r="T34" s="245"/>
      <c r="U34" s="245"/>
      <c r="V34" s="245"/>
      <c r="W34" s="245"/>
      <c r="X34" s="245"/>
      <c r="Y34" s="245"/>
      <c r="Z34" s="245"/>
      <c r="AA34" s="245"/>
      <c r="AB34" s="245"/>
      <c r="AC34" s="245"/>
      <c r="AD34" s="245"/>
      <c r="AE34" s="245"/>
      <c r="AF34" s="245"/>
      <c r="AG34" s="245"/>
      <c r="AH34" s="245"/>
      <c r="AI34" s="245"/>
      <c r="AJ34" s="245"/>
      <c r="AK34" s="245"/>
      <c r="AL34" s="245"/>
      <c r="AM34" s="245"/>
      <c r="AN34" s="245"/>
      <c r="AO34" s="245"/>
      <c r="AP34" s="245"/>
      <c r="AQ34" s="245"/>
    </row>
    <row r="35" spans="2:43" ht="15.75" thickBot="1">
      <c r="B35" s="291"/>
      <c r="C35" s="292"/>
      <c r="D35" s="292"/>
      <c r="E35" s="293"/>
      <c r="F35" s="293"/>
      <c r="G35" s="293"/>
      <c r="H35" s="293"/>
      <c r="I35" s="294"/>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5"/>
      <c r="AL35" s="245"/>
      <c r="AM35" s="245"/>
      <c r="AN35" s="245"/>
      <c r="AO35" s="245"/>
      <c r="AP35" s="245"/>
      <c r="AQ35" s="245"/>
    </row>
    <row r="36" spans="2:43" ht="15.75" thickBot="1">
      <c r="B36" s="295" t="s">
        <v>30</v>
      </c>
      <c r="C36" s="296" t="s">
        <v>31</v>
      </c>
      <c r="D36" s="297" t="s">
        <v>32</v>
      </c>
      <c r="E36" s="298" t="s">
        <v>33</v>
      </c>
      <c r="F36" s="298" t="s">
        <v>34</v>
      </c>
      <c r="G36" s="298" t="s">
        <v>35</v>
      </c>
      <c r="H36" s="299"/>
      <c r="I36" s="300"/>
      <c r="J36" s="301"/>
      <c r="K36" s="301"/>
      <c r="L36" s="301"/>
      <c r="M36" s="245"/>
      <c r="N36" s="245"/>
      <c r="O36" s="245"/>
      <c r="P36" s="245"/>
      <c r="Q36" s="245"/>
      <c r="R36" s="245"/>
      <c r="S36" s="245"/>
      <c r="T36" s="245"/>
      <c r="U36" s="245"/>
      <c r="V36" s="245"/>
      <c r="W36" s="245"/>
      <c r="X36" s="245"/>
      <c r="Y36" s="245"/>
      <c r="Z36" s="245"/>
      <c r="AA36" s="245"/>
      <c r="AB36" s="245"/>
      <c r="AC36" s="245"/>
      <c r="AD36" s="245"/>
      <c r="AE36" s="245"/>
      <c r="AF36" s="245"/>
      <c r="AG36" s="245"/>
      <c r="AH36" s="245"/>
      <c r="AI36" s="245"/>
      <c r="AJ36" s="245"/>
      <c r="AK36" s="245"/>
      <c r="AL36" s="245"/>
      <c r="AM36" s="245"/>
      <c r="AN36" s="245"/>
      <c r="AO36" s="245"/>
      <c r="AP36" s="245"/>
      <c r="AQ36" s="245"/>
    </row>
    <row r="37" spans="2:43" ht="15.75" thickBot="1">
      <c r="B37" s="295"/>
      <c r="C37" s="299" t="s">
        <v>36</v>
      </c>
      <c r="D37" s="299" t="s">
        <v>37</v>
      </c>
      <c r="E37" s="299" t="s">
        <v>38</v>
      </c>
      <c r="F37" s="299" t="s">
        <v>39</v>
      </c>
      <c r="G37" s="299" t="s">
        <v>40</v>
      </c>
      <c r="H37" s="299"/>
      <c r="I37" s="300"/>
      <c r="J37" s="301"/>
      <c r="K37" s="301"/>
      <c r="L37" s="301"/>
      <c r="M37" s="245"/>
      <c r="N37" s="245"/>
      <c r="O37" s="245"/>
      <c r="P37" s="245"/>
      <c r="Q37" s="245"/>
      <c r="R37" s="245"/>
      <c r="S37" s="245"/>
      <c r="T37" s="245"/>
      <c r="U37" s="245"/>
      <c r="V37" s="245"/>
      <c r="W37" s="245"/>
      <c r="X37" s="245"/>
      <c r="Y37" s="245"/>
      <c r="Z37" s="245"/>
      <c r="AA37" s="245"/>
      <c r="AB37" s="245"/>
      <c r="AC37" s="245"/>
      <c r="AD37" s="245"/>
      <c r="AE37" s="245"/>
      <c r="AF37" s="245"/>
      <c r="AG37" s="245"/>
      <c r="AH37" s="245"/>
      <c r="AI37" s="245"/>
      <c r="AJ37" s="245"/>
      <c r="AK37" s="245"/>
      <c r="AL37" s="245"/>
      <c r="AM37" s="245"/>
      <c r="AN37" s="245"/>
      <c r="AO37" s="245"/>
      <c r="AP37" s="245"/>
      <c r="AQ37" s="245"/>
    </row>
    <row r="38" spans="2:43">
      <c r="B38" s="302"/>
      <c r="C38" s="303"/>
      <c r="D38" s="303"/>
      <c r="E38" s="303"/>
      <c r="F38" s="303"/>
      <c r="G38" s="303"/>
      <c r="H38" s="303"/>
      <c r="I38" s="304"/>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5"/>
      <c r="AO38" s="245"/>
      <c r="AP38" s="245"/>
      <c r="AQ38" s="245"/>
    </row>
    <row r="39" spans="2:43">
      <c r="B39" s="295" t="s">
        <v>41</v>
      </c>
      <c r="C39" s="305" t="str">
        <f>dms_CRCP_FirstYear_Result</f>
        <v>2021-22</v>
      </c>
      <c r="D39" s="298" t="str">
        <f>IF(dms_RPT="financial",VALUE(LEFT(CRCP_y1,4)+1)&amp;"-"&amp;TEXT(MID(CRCP_y1,3,2)+2,"00"),VALUE(LEFT(CRCP_y1,4)+1))</f>
        <v>2022-23</v>
      </c>
      <c r="E39" s="298" t="str">
        <f>IF(dms_RPT="financial",VALUE(LEFT(CRCP_y1,4)+2)&amp;"-"&amp;TEXT(VALUE(MID(CRCP_y1,3,2)+3),"00"),VALUE(LEFT(CRCP_y1,4)+2))</f>
        <v>2023-24</v>
      </c>
      <c r="F39" s="298" t="str">
        <f>IF(dms_RPT="financial",VALUE(LEFT(CRCP_y1,4)+3)&amp;"-"&amp;TEXT(MID(CRCP_y1,3,2)+4,"00"),VALUE(LEFT(CRCP_y1,4)+3))</f>
        <v>2024-25</v>
      </c>
      <c r="G39" s="298" t="str">
        <f>IF(dms_RPT="financial",VALUE(LEFT(CRCP_y1,4)+4)&amp;"-"&amp;TEXT(MID(CRCP_y1,3,2)+5,"00"),VALUE(LEFT(CRCP_y1,4)+4))</f>
        <v>2025-26</v>
      </c>
      <c r="H39" s="299"/>
      <c r="I39" s="306"/>
      <c r="J39" s="301"/>
      <c r="K39" s="301"/>
      <c r="L39" s="301"/>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245"/>
      <c r="AJ39" s="245"/>
      <c r="AK39" s="245"/>
      <c r="AL39" s="245"/>
      <c r="AM39" s="245"/>
      <c r="AN39" s="245"/>
      <c r="AO39" s="245"/>
      <c r="AP39" s="245"/>
      <c r="AQ39" s="245"/>
    </row>
    <row r="40" spans="2:43">
      <c r="B40" s="307"/>
      <c r="C40" s="299" t="str">
        <f>IF(dms_RPT="financial",VALUE(LEFT(CRCP_y1,4)+5)&amp;"-"&amp;TEXT(MID(CRCP_y1,3,2)+6,"00"),VALUE(LEFT(CRCP_y1,4)+5))</f>
        <v>2026-27</v>
      </c>
      <c r="D40" s="299" t="str">
        <f>IF(dms_RPT="financial",VALUE(LEFT(CRCP_y1,4)+6)&amp;"-"&amp;TEXT(MID(CRCP_y1,3,2)+7,"00"),VALUE(LEFT(CRCP_y1,4)+6))</f>
        <v>2027-28</v>
      </c>
      <c r="E40" s="299" t="str">
        <f>IF(dms_RPT="financial",VALUE(LEFT(CRCP_y1,4)+7)&amp;"-"&amp;TEXT(MID(CRCP_y1,3,2)+8,"00"),VALUE(LEFT(CRCP_y1,4)+7))</f>
        <v>2028-29</v>
      </c>
      <c r="F40" s="299" t="str">
        <f>IF(dms_RPT="financial",VALUE(LEFT(CRCP_y1,4)+8)&amp;"-"&amp;TEXT(MID(CRCP_y1,3,2)+9,"00"),VALUE(LEFT(CRCP_y1,4)+8))</f>
        <v>2029-30</v>
      </c>
      <c r="G40" s="299" t="str">
        <f>IF(dms_RPT="financial",VALUE(LEFT(CRCP_y1,4)+9)&amp;"-"&amp;TEXT(MID(CRCP_y1,3,2)+10,"00"),VALUE(LEFT(CRCP_y1,4)+9))</f>
        <v>2030-31</v>
      </c>
      <c r="H40" s="299"/>
      <c r="I40" s="300"/>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L40" s="245"/>
      <c r="AM40" s="245"/>
      <c r="AN40" s="245"/>
      <c r="AO40" s="245"/>
      <c r="AP40" s="245"/>
      <c r="AQ40" s="245"/>
    </row>
    <row r="41" spans="2:43">
      <c r="B41" s="307"/>
      <c r="C41" s="299" t="str">
        <f>IF(dms_RPT="financial",VALUE(LEFT(CRCP_y1,4)+10)&amp;"-"&amp;TEXT(MID(CRCP_y1,3,2)+11,"00"),VALUE(LEFT(CRCP_y1,4)+10))</f>
        <v>2031-32</v>
      </c>
      <c r="D41" s="299" t="str">
        <f>IF(dms_RPT="financial",VALUE(LEFT(CRCP_y1,4)+11)&amp;"-"&amp;TEXT(MID(CRCP_y1,3,2)+12,"00"),VALUE(LEFT(CRCP_y1,4)+11))</f>
        <v>2032-33</v>
      </c>
      <c r="E41" s="299" t="str">
        <f>IF(dms_RPT="financial",VALUE(LEFT(CRCP_y1,4)+12)&amp;"-"&amp;TEXT(MID(CRCP_y1,3,2)+13,"00"),VALUE(LEFT(CRCP_y1,4)+12))</f>
        <v>2033-34</v>
      </c>
      <c r="F41" s="299" t="str">
        <f>IF(dms_RPT="financial",VALUE(LEFT(CRCP_y1,4)+13)&amp;"-"&amp;TEXT(MID(CRCP_y1,3,2)+14,"00"),VALUE(LEFT(CRCP_y1,4)+13))</f>
        <v>2034-35</v>
      </c>
      <c r="G41" s="299" t="str">
        <f>IF(dms_RPT="financial",VALUE(LEFT(CRCP_y1,4)+14)&amp;"-"&amp;TEXT(MID(CRCP_y1,3,2)+15,"00"),VALUE(LEFT(CRCP_y1,4)+14))</f>
        <v>2035-36</v>
      </c>
      <c r="H41" s="299"/>
      <c r="I41" s="300"/>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5"/>
      <c r="AO41" s="245"/>
      <c r="AP41" s="245"/>
      <c r="AQ41" s="245"/>
    </row>
    <row r="42" spans="2:43">
      <c r="B42" s="295" t="s">
        <v>42</v>
      </c>
      <c r="C42" s="298" t="str">
        <f>IF(dms_RPT="financial",VALUE(LEFT(PRCP_y2,4)-1)&amp;"-"&amp;TEXT(VALUE(MID(PRCP_y2,3,2)),"00"),VALUE(LEFT(PRCP_y2,4)-1))</f>
        <v>2016-17</v>
      </c>
      <c r="D42" s="298" t="str">
        <f>IF(dms_RPT="financial",VALUE(LEFT(PRCP_y3,4)-1)&amp;"-"&amp;TEXT(VALUE(MID(PRCP_y3,3,2)),"00"),VALUE(LEFT(PRCP_y3,4)-1))</f>
        <v>2017-18</v>
      </c>
      <c r="E42" s="298" t="str">
        <f>IF(dms_RPT="financial",VALUE(LEFT(PRCP_y4,4)-1)&amp;"-"&amp;TEXT(VALUE(MID(PRCP_y4,3,2)),"00"),VALUE(LEFT(PRCP_y4,4)-1))</f>
        <v>2018-19</v>
      </c>
      <c r="F42" s="298" t="str">
        <f>IF(dms_RPT="financial",VALUE(LEFT(PRCP_y5,4)-1)&amp;"-"&amp;TEXT(VALUE(RIGHT(PRCP_y5,2)-1),"00"),VALUE(LEFT(PRCP_y5,4)-1))</f>
        <v>2019-20</v>
      </c>
      <c r="G42" s="298" t="str">
        <f>IF(dms_RPT="financial",VALUE(LEFT(CRCP_y1,4)-1)&amp;"-"&amp;TEXT(VALUE(RIGHT(CRCP_y1,2)-1),"00"),VALUE(LEFT(CRCP_y1,4)-1))</f>
        <v>2020-21</v>
      </c>
      <c r="H42" s="299"/>
      <c r="I42" s="308"/>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c r="AL42" s="245"/>
      <c r="AM42" s="245"/>
      <c r="AN42" s="245"/>
      <c r="AO42" s="245"/>
      <c r="AP42" s="245"/>
      <c r="AQ42" s="245"/>
    </row>
    <row r="43" spans="2:43">
      <c r="B43" s="295"/>
      <c r="C43" s="299"/>
      <c r="D43" s="299"/>
      <c r="E43" s="299"/>
      <c r="F43" s="299"/>
      <c r="G43" s="299"/>
      <c r="H43" s="299"/>
      <c r="I43" s="308"/>
      <c r="M43" s="245"/>
      <c r="N43" s="245"/>
      <c r="O43" s="245"/>
      <c r="P43" s="245"/>
      <c r="Q43" s="245"/>
      <c r="R43" s="245"/>
      <c r="S43" s="245"/>
      <c r="T43" s="245"/>
      <c r="U43" s="245"/>
      <c r="V43" s="245"/>
      <c r="W43" s="245"/>
      <c r="X43" s="245"/>
      <c r="Y43" s="245"/>
      <c r="Z43" s="245"/>
      <c r="AA43" s="245"/>
      <c r="AB43" s="245"/>
      <c r="AC43" s="245"/>
      <c r="AD43" s="245"/>
      <c r="AE43" s="245"/>
      <c r="AF43" s="245"/>
      <c r="AG43" s="245"/>
      <c r="AH43" s="245"/>
      <c r="AI43" s="245"/>
      <c r="AJ43" s="245"/>
      <c r="AK43" s="245"/>
      <c r="AL43" s="245"/>
      <c r="AM43" s="245"/>
      <c r="AN43" s="245"/>
      <c r="AO43" s="245"/>
      <c r="AP43" s="245"/>
      <c r="AQ43" s="245"/>
    </row>
    <row r="44" spans="2:43" ht="15.75" hidden="1" thickBot="1">
      <c r="B44" s="309"/>
      <c r="C44" s="310"/>
      <c r="D44" s="310"/>
      <c r="E44" s="311"/>
      <c r="F44" s="310"/>
      <c r="G44" s="310"/>
      <c r="H44" s="310"/>
      <c r="I44" s="312"/>
      <c r="M44" s="245"/>
      <c r="N44" s="245"/>
      <c r="O44" s="245"/>
      <c r="P44" s="245"/>
      <c r="Q44" s="245"/>
      <c r="R44" s="245"/>
      <c r="S44" s="245"/>
      <c r="T44" s="245"/>
      <c r="U44" s="245"/>
      <c r="V44" s="245"/>
      <c r="W44" s="245"/>
      <c r="X44" s="245"/>
      <c r="Y44" s="245"/>
      <c r="Z44" s="245"/>
      <c r="AA44" s="245"/>
      <c r="AB44" s="245"/>
      <c r="AC44" s="245"/>
      <c r="AD44" s="245"/>
      <c r="AE44" s="245"/>
      <c r="AF44" s="245"/>
      <c r="AG44" s="245"/>
      <c r="AH44" s="245"/>
      <c r="AI44" s="245"/>
      <c r="AJ44" s="245"/>
      <c r="AK44" s="245"/>
      <c r="AL44" s="245"/>
      <c r="AM44" s="245"/>
      <c r="AN44" s="245"/>
      <c r="AO44" s="245"/>
      <c r="AP44" s="245"/>
      <c r="AQ44" s="245"/>
    </row>
    <row r="45" spans="2:43" ht="15" hidden="1" customHeight="1">
      <c r="B45" s="313"/>
      <c r="C45" s="314"/>
      <c r="D45" s="314"/>
      <c r="E45" s="314"/>
      <c r="F45" s="314"/>
      <c r="G45" s="314"/>
      <c r="H45" s="314"/>
      <c r="I45" s="31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245"/>
      <c r="AO45" s="245"/>
      <c r="AP45" s="245"/>
      <c r="AQ45" s="245"/>
    </row>
    <row r="46" spans="2:43" ht="15" hidden="1" customHeight="1">
      <c r="B46" s="316" t="s">
        <v>43</v>
      </c>
      <c r="C46" s="317" t="s">
        <v>44</v>
      </c>
      <c r="D46" s="318" t="s">
        <v>45</v>
      </c>
      <c r="E46" s="319"/>
      <c r="F46" s="320"/>
      <c r="G46" s="320"/>
      <c r="H46" s="320"/>
      <c r="I46" s="321"/>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245"/>
      <c r="AN46" s="245"/>
      <c r="AO46" s="245"/>
      <c r="AP46" s="245"/>
      <c r="AQ46" s="245"/>
    </row>
    <row r="47" spans="2:43" ht="14.25" hidden="1" customHeight="1">
      <c r="B47" s="322"/>
      <c r="C47" s="323"/>
      <c r="D47" s="318"/>
      <c r="E47" s="323"/>
      <c r="F47" s="323"/>
      <c r="G47" s="323"/>
      <c r="H47" s="323"/>
      <c r="I47" s="321"/>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5"/>
      <c r="AK47" s="245"/>
      <c r="AL47" s="245"/>
      <c r="AM47" s="245"/>
      <c r="AN47" s="245"/>
      <c r="AO47" s="245"/>
      <c r="AP47" s="245"/>
      <c r="AQ47" s="245"/>
    </row>
    <row r="48" spans="2:43" ht="15" hidden="1" customHeight="1">
      <c r="B48" s="316" t="s">
        <v>46</v>
      </c>
      <c r="C48" s="317" t="s">
        <v>47</v>
      </c>
      <c r="D48" s="318" t="s">
        <v>48</v>
      </c>
      <c r="E48" s="319"/>
      <c r="F48" s="320"/>
      <c r="G48" s="320"/>
      <c r="H48" s="320"/>
      <c r="I48" s="321"/>
    </row>
    <row r="49" spans="1:43" ht="14.25" hidden="1" customHeight="1">
      <c r="B49" s="322"/>
      <c r="C49" s="323"/>
      <c r="D49" s="323"/>
      <c r="E49" s="323"/>
      <c r="F49" s="323"/>
      <c r="G49" s="323"/>
      <c r="H49" s="323"/>
      <c r="I49" s="321"/>
      <c r="K49" s="325"/>
    </row>
    <row r="50" spans="1:43" ht="15" hidden="1" customHeight="1">
      <c r="B50" s="326"/>
      <c r="C50" s="327"/>
      <c r="D50" s="327"/>
      <c r="E50" s="327"/>
      <c r="F50" s="327"/>
      <c r="G50" s="327"/>
      <c r="H50" s="327"/>
      <c r="I50" s="328"/>
    </row>
    <row r="51" spans="1:43" s="248" customFormat="1" ht="15.75" hidden="1">
      <c r="A51" s="245"/>
      <c r="C51" s="329"/>
      <c r="D51" s="2"/>
      <c r="O51" s="324"/>
      <c r="T51" s="2"/>
      <c r="U51" s="2"/>
      <c r="V51" s="2"/>
      <c r="W51" s="2"/>
      <c r="X51" s="2"/>
      <c r="Y51" s="2"/>
      <c r="Z51" s="2"/>
      <c r="AA51" s="2"/>
      <c r="AB51" s="2"/>
      <c r="AC51" s="2"/>
      <c r="AD51" s="2"/>
      <c r="AE51" s="2"/>
      <c r="AF51" s="2"/>
      <c r="AG51" s="2"/>
      <c r="AH51" s="2"/>
      <c r="AI51" s="2"/>
      <c r="AJ51" s="2"/>
      <c r="AK51" s="2"/>
      <c r="AL51" s="2"/>
      <c r="AM51" s="2"/>
      <c r="AN51" s="2"/>
      <c r="AO51" s="2"/>
      <c r="AP51" s="2"/>
      <c r="AQ51" s="2"/>
    </row>
    <row r="52" spans="1:43" s="248" customFormat="1" ht="15.75" thickBot="1">
      <c r="A52" s="245"/>
      <c r="B52" s="330"/>
      <c r="C52" s="330"/>
      <c r="D52" s="330"/>
      <c r="E52" s="330"/>
      <c r="F52" s="330"/>
      <c r="G52" s="330"/>
      <c r="H52" s="330"/>
      <c r="I52" s="330"/>
      <c r="O52" s="324"/>
      <c r="T52" s="2"/>
      <c r="U52" s="2"/>
      <c r="V52" s="2"/>
      <c r="W52" s="2"/>
      <c r="X52" s="2"/>
      <c r="Y52" s="2"/>
      <c r="Z52" s="2"/>
      <c r="AA52" s="2"/>
      <c r="AB52" s="2"/>
      <c r="AC52" s="2"/>
      <c r="AD52" s="2"/>
      <c r="AE52" s="2"/>
      <c r="AF52" s="2"/>
      <c r="AG52" s="2"/>
      <c r="AH52" s="2"/>
      <c r="AI52" s="2"/>
      <c r="AJ52" s="2"/>
      <c r="AK52" s="2"/>
      <c r="AL52" s="2"/>
      <c r="AM52" s="2"/>
      <c r="AN52" s="2"/>
      <c r="AO52" s="2"/>
      <c r="AP52" s="2"/>
      <c r="AQ52" s="2"/>
    </row>
    <row r="53" spans="1:43" s="248" customFormat="1" ht="15.75" thickBot="1">
      <c r="A53" s="245"/>
      <c r="B53" s="331" t="s">
        <v>49</v>
      </c>
      <c r="C53" s="645" t="s">
        <v>50</v>
      </c>
      <c r="D53" s="646"/>
      <c r="E53" s="332" t="s">
        <v>51</v>
      </c>
      <c r="F53" s="333"/>
      <c r="G53" s="333"/>
      <c r="H53" s="333"/>
      <c r="I53" s="334"/>
      <c r="J53"/>
      <c r="K53"/>
      <c r="O53" s="324"/>
      <c r="T53" s="2"/>
      <c r="U53" s="2"/>
      <c r="V53" s="2"/>
      <c r="W53" s="2"/>
      <c r="X53" s="2"/>
      <c r="Y53" s="2"/>
      <c r="Z53" s="2"/>
      <c r="AA53" s="2"/>
      <c r="AB53" s="2"/>
      <c r="AC53" s="2"/>
      <c r="AD53" s="2"/>
      <c r="AE53" s="2"/>
      <c r="AF53" s="2"/>
      <c r="AG53" s="2"/>
      <c r="AH53" s="2"/>
      <c r="AI53" s="2"/>
      <c r="AJ53" s="2"/>
      <c r="AK53" s="2"/>
      <c r="AL53" s="2"/>
      <c r="AM53" s="2"/>
      <c r="AN53" s="2"/>
      <c r="AO53" s="2"/>
      <c r="AP53" s="2"/>
      <c r="AQ53" s="2"/>
    </row>
    <row r="54" spans="1:43" s="248" customFormat="1" ht="30.75" customHeight="1" thickBot="1">
      <c r="A54" s="245"/>
      <c r="B54" s="335" t="s">
        <v>52</v>
      </c>
      <c r="C54" s="336" t="s">
        <v>53</v>
      </c>
      <c r="D54" s="337"/>
      <c r="E54" s="647" t="s">
        <v>54</v>
      </c>
      <c r="F54" s="647"/>
      <c r="G54" s="647"/>
      <c r="H54" s="647"/>
      <c r="I54" s="648"/>
      <c r="J54"/>
      <c r="K54"/>
      <c r="O54" s="324"/>
      <c r="T54" s="2"/>
      <c r="U54" s="2"/>
      <c r="V54" s="2"/>
      <c r="W54" s="2"/>
      <c r="X54" s="2"/>
      <c r="Y54" s="2"/>
      <c r="Z54" s="2"/>
      <c r="AA54" s="2"/>
      <c r="AB54" s="2"/>
      <c r="AC54" s="2"/>
      <c r="AD54" s="2"/>
      <c r="AE54" s="2"/>
      <c r="AF54" s="2"/>
      <c r="AG54" s="2"/>
      <c r="AH54" s="2"/>
      <c r="AI54" s="2"/>
      <c r="AJ54" s="2"/>
      <c r="AK54" s="2"/>
      <c r="AL54" s="2"/>
      <c r="AM54" s="2"/>
      <c r="AN54" s="2"/>
      <c r="AO54" s="2"/>
      <c r="AP54" s="2"/>
      <c r="AQ54" s="2"/>
    </row>
    <row r="55" spans="1:43" s="248" customFormat="1" ht="39" customHeight="1" thickBot="1">
      <c r="A55" s="245"/>
      <c r="B55" s="338" t="s">
        <v>55</v>
      </c>
      <c r="C55" s="632"/>
      <c r="D55" s="633"/>
      <c r="E55" s="633"/>
      <c r="F55" s="633"/>
      <c r="G55" s="633"/>
      <c r="H55" s="633"/>
      <c r="I55" s="634"/>
      <c r="J55"/>
      <c r="K55"/>
      <c r="O55" s="324"/>
      <c r="T55" s="2"/>
      <c r="U55" s="2"/>
      <c r="V55" s="2"/>
      <c r="W55" s="2"/>
      <c r="X55" s="2"/>
      <c r="Y55" s="2"/>
      <c r="Z55" s="2"/>
      <c r="AA55" s="2"/>
      <c r="AB55" s="2"/>
      <c r="AC55" s="2"/>
      <c r="AD55" s="2"/>
      <c r="AE55" s="2"/>
      <c r="AF55" s="2"/>
      <c r="AG55" s="2"/>
      <c r="AH55" s="2"/>
      <c r="AI55" s="2"/>
      <c r="AJ55" s="2"/>
      <c r="AK55" s="2"/>
      <c r="AL55" s="2"/>
      <c r="AM55" s="2"/>
      <c r="AN55" s="2"/>
      <c r="AO55" s="2"/>
      <c r="AP55" s="2"/>
      <c r="AQ55" s="2"/>
    </row>
    <row r="56" spans="1:43" s="248" customFormat="1" ht="15" customHeight="1">
      <c r="A56" s="245"/>
      <c r="B56" s="339" t="s">
        <v>56</v>
      </c>
      <c r="C56" s="340">
        <v>45839</v>
      </c>
      <c r="D56" s="341" t="s">
        <v>57</v>
      </c>
      <c r="E56" s="342" t="s">
        <v>58</v>
      </c>
      <c r="F56" s="343"/>
      <c r="G56" s="343"/>
      <c r="H56" s="343"/>
      <c r="I56" s="344"/>
      <c r="J56"/>
      <c r="K56"/>
      <c r="O56" s="324"/>
      <c r="T56" s="2"/>
      <c r="U56" s="2"/>
      <c r="V56" s="2"/>
      <c r="W56" s="2"/>
      <c r="X56" s="2"/>
      <c r="Y56" s="2"/>
      <c r="Z56" s="2"/>
      <c r="AA56" s="2"/>
      <c r="AB56" s="2"/>
      <c r="AC56" s="2"/>
      <c r="AD56" s="2"/>
      <c r="AE56" s="2"/>
      <c r="AF56" s="2"/>
      <c r="AG56" s="2"/>
      <c r="AH56" s="2"/>
      <c r="AI56" s="2"/>
      <c r="AJ56" s="2"/>
      <c r="AK56" s="2"/>
      <c r="AL56" s="2"/>
      <c r="AM56" s="2"/>
      <c r="AN56" s="2"/>
      <c r="AO56" s="2"/>
      <c r="AP56" s="2"/>
      <c r="AQ56" s="2"/>
    </row>
    <row r="57" spans="1:43" s="248" customFormat="1" ht="15.75" thickBot="1">
      <c r="A57" s="245"/>
      <c r="B57" s="345" t="s">
        <v>59</v>
      </c>
      <c r="C57" s="346" t="s">
        <v>60</v>
      </c>
      <c r="D57" s="347"/>
      <c r="E57" s="347"/>
      <c r="F57" s="347"/>
      <c r="G57" s="347"/>
      <c r="H57" s="347"/>
      <c r="I57" s="348"/>
      <c r="J57"/>
      <c r="K57"/>
      <c r="O57" s="324"/>
      <c r="T57" s="2"/>
      <c r="U57" s="2"/>
      <c r="V57" s="2"/>
      <c r="W57" s="2"/>
      <c r="X57" s="2"/>
      <c r="Y57" s="2"/>
      <c r="Z57" s="2"/>
      <c r="AA57" s="2"/>
      <c r="AB57" s="2"/>
      <c r="AC57" s="2"/>
      <c r="AD57" s="2"/>
      <c r="AE57" s="2"/>
      <c r="AF57" s="2"/>
      <c r="AG57" s="2"/>
      <c r="AH57" s="2"/>
      <c r="AI57" s="2"/>
      <c r="AJ57" s="2"/>
      <c r="AK57" s="2"/>
      <c r="AL57" s="2"/>
      <c r="AM57" s="2"/>
      <c r="AN57" s="2"/>
      <c r="AO57" s="2"/>
      <c r="AP57" s="2"/>
      <c r="AQ57" s="2"/>
    </row>
    <row r="58" spans="1:43" s="356" customFormat="1" hidden="1">
      <c r="A58" s="245"/>
      <c r="B58" s="349" t="s">
        <v>61</v>
      </c>
      <c r="C58" s="350" t="s">
        <v>62</v>
      </c>
      <c r="D58" s="351" t="s">
        <v>63</v>
      </c>
      <c r="E58" s="352" t="s">
        <v>64</v>
      </c>
      <c r="F58" s="353"/>
      <c r="G58" s="353"/>
      <c r="H58" s="353"/>
      <c r="I58" s="353"/>
      <c r="J58" s="354"/>
      <c r="K58" s="355"/>
    </row>
    <row r="59" spans="1:43" s="248" customFormat="1" hidden="1">
      <c r="A59" s="245"/>
      <c r="B59" s="357" t="s">
        <v>65</v>
      </c>
      <c r="C59" s="358" t="s">
        <v>66</v>
      </c>
      <c r="D59" s="359" t="s">
        <v>67</v>
      </c>
      <c r="E59" s="360" t="s">
        <v>68</v>
      </c>
      <c r="F59" s="361"/>
      <c r="G59" s="361"/>
      <c r="H59" s="361"/>
      <c r="I59" s="361"/>
      <c r="J59" s="362"/>
      <c r="K59" s="363"/>
      <c r="O59" s="324"/>
      <c r="T59" s="2"/>
      <c r="U59" s="2"/>
      <c r="V59" s="2"/>
      <c r="W59" s="2"/>
      <c r="X59" s="2"/>
      <c r="Y59" s="2"/>
      <c r="Z59" s="2"/>
      <c r="AA59" s="2"/>
      <c r="AB59" s="2"/>
      <c r="AC59" s="2"/>
      <c r="AD59" s="2"/>
      <c r="AE59" s="2"/>
      <c r="AF59" s="2"/>
      <c r="AG59" s="2"/>
      <c r="AH59" s="2"/>
      <c r="AI59" s="2"/>
      <c r="AJ59" s="2"/>
      <c r="AK59" s="2"/>
      <c r="AL59" s="2"/>
      <c r="AM59" s="2"/>
      <c r="AN59" s="2"/>
      <c r="AO59" s="2"/>
      <c r="AP59" s="2"/>
      <c r="AQ59" s="2"/>
    </row>
    <row r="60" spans="1:43" s="248" customFormat="1" hidden="1">
      <c r="A60" s="245"/>
      <c r="B60" s="357" t="s">
        <v>69</v>
      </c>
      <c r="C60" s="364" t="s">
        <v>70</v>
      </c>
      <c r="D60" s="359" t="s">
        <v>71</v>
      </c>
      <c r="E60" s="360" t="s">
        <v>72</v>
      </c>
      <c r="F60" s="361"/>
      <c r="G60" s="361"/>
      <c r="H60" s="361"/>
      <c r="I60" s="361"/>
      <c r="J60" s="362"/>
      <c r="K60" s="363"/>
      <c r="O60" s="324"/>
      <c r="T60" s="2"/>
      <c r="U60" s="2"/>
      <c r="V60" s="2"/>
      <c r="W60" s="2"/>
      <c r="X60" s="2"/>
      <c r="Y60" s="2"/>
      <c r="Z60" s="2"/>
      <c r="AA60" s="2"/>
      <c r="AB60" s="2"/>
      <c r="AC60" s="2"/>
      <c r="AD60" s="2"/>
      <c r="AE60" s="2"/>
      <c r="AF60" s="2"/>
      <c r="AG60" s="2"/>
      <c r="AH60" s="2"/>
      <c r="AI60" s="2"/>
      <c r="AJ60" s="2"/>
      <c r="AK60" s="2"/>
      <c r="AL60" s="2"/>
      <c r="AM60" s="2"/>
      <c r="AN60" s="2"/>
      <c r="AO60" s="2"/>
      <c r="AP60" s="2"/>
      <c r="AQ60" s="2"/>
    </row>
    <row r="61" spans="1:43" s="248" customFormat="1" hidden="1">
      <c r="A61" s="245"/>
      <c r="B61" s="357" t="s">
        <v>73</v>
      </c>
      <c r="C61" s="358" t="s">
        <v>74</v>
      </c>
      <c r="D61" s="359" t="s">
        <v>75</v>
      </c>
      <c r="E61" s="360" t="s">
        <v>76</v>
      </c>
      <c r="F61" s="361"/>
      <c r="G61" s="361"/>
      <c r="H61" s="361"/>
      <c r="I61" s="361"/>
      <c r="J61" s="362"/>
      <c r="K61" s="363"/>
      <c r="O61" s="324"/>
      <c r="T61" s="2"/>
      <c r="U61" s="2"/>
      <c r="V61" s="2"/>
      <c r="W61" s="2"/>
      <c r="X61" s="2"/>
      <c r="Y61" s="2"/>
      <c r="Z61" s="2"/>
      <c r="AA61" s="2"/>
      <c r="AB61" s="2"/>
      <c r="AC61" s="2"/>
      <c r="AD61" s="2"/>
      <c r="AE61" s="2"/>
      <c r="AF61" s="2"/>
      <c r="AG61" s="2"/>
      <c r="AH61" s="2"/>
      <c r="AI61" s="2"/>
      <c r="AJ61" s="2"/>
      <c r="AK61" s="2"/>
      <c r="AL61" s="2"/>
      <c r="AM61" s="2"/>
      <c r="AN61" s="2"/>
      <c r="AO61" s="2"/>
      <c r="AP61" s="2"/>
      <c r="AQ61" s="2"/>
    </row>
    <row r="62" spans="1:43" s="248" customFormat="1" hidden="1">
      <c r="A62" s="245"/>
      <c r="B62" s="357" t="s">
        <v>77</v>
      </c>
      <c r="C62" s="365" t="s">
        <v>78</v>
      </c>
      <c r="D62" s="366" t="s">
        <v>79</v>
      </c>
      <c r="E62" s="367" t="s">
        <v>80</v>
      </c>
      <c r="F62" s="361"/>
      <c r="G62" s="361"/>
      <c r="H62" s="361"/>
      <c r="I62" s="361"/>
      <c r="J62" s="362"/>
      <c r="K62" s="363"/>
      <c r="O62" s="324"/>
      <c r="T62" s="2"/>
      <c r="U62" s="2"/>
      <c r="V62" s="2"/>
      <c r="W62" s="2"/>
      <c r="X62" s="2"/>
      <c r="Y62" s="2"/>
      <c r="Z62" s="2"/>
      <c r="AA62" s="2"/>
      <c r="AB62" s="2"/>
      <c r="AC62" s="2"/>
      <c r="AD62" s="2"/>
      <c r="AE62" s="2"/>
      <c r="AF62" s="2"/>
      <c r="AG62" s="2"/>
      <c r="AH62" s="2"/>
      <c r="AI62" s="2"/>
      <c r="AJ62" s="2"/>
      <c r="AK62" s="2"/>
      <c r="AL62" s="2"/>
      <c r="AM62" s="2"/>
      <c r="AN62" s="2"/>
      <c r="AO62" s="2"/>
      <c r="AP62" s="2"/>
      <c r="AQ62" s="2"/>
    </row>
    <row r="63" spans="1:43" hidden="1">
      <c r="B63" s="357" t="s">
        <v>81</v>
      </c>
      <c r="C63" s="368" t="s">
        <v>82</v>
      </c>
      <c r="D63" s="359" t="s">
        <v>83</v>
      </c>
      <c r="E63" s="369" t="s">
        <v>84</v>
      </c>
      <c r="F63" s="370"/>
      <c r="G63" s="370"/>
      <c r="H63" s="370"/>
      <c r="I63" s="370"/>
      <c r="J63" s="370"/>
      <c r="K63" s="371"/>
    </row>
    <row r="64" spans="1:43" s="248" customFormat="1" hidden="1">
      <c r="A64" s="245"/>
      <c r="B64" s="357" t="s">
        <v>85</v>
      </c>
      <c r="C64" s="358" t="s">
        <v>53</v>
      </c>
      <c r="D64" s="366" t="s">
        <v>86</v>
      </c>
      <c r="E64" s="367" t="s">
        <v>87</v>
      </c>
      <c r="F64" s="361"/>
      <c r="G64" s="361"/>
      <c r="H64" s="361"/>
      <c r="I64" s="361"/>
      <c r="J64" s="362"/>
      <c r="K64" s="363"/>
      <c r="O64" s="324"/>
      <c r="T64" s="2"/>
      <c r="U64" s="2"/>
      <c r="V64" s="2"/>
      <c r="W64" s="2"/>
      <c r="X64" s="2"/>
      <c r="Y64" s="2"/>
      <c r="Z64" s="2"/>
      <c r="AA64" s="2"/>
      <c r="AB64" s="2"/>
      <c r="AC64" s="2"/>
      <c r="AD64" s="2"/>
      <c r="AE64" s="2"/>
      <c r="AF64" s="2"/>
      <c r="AG64" s="2"/>
      <c r="AH64" s="2"/>
      <c r="AI64" s="2"/>
      <c r="AJ64" s="2"/>
      <c r="AK64" s="2"/>
      <c r="AL64" s="2"/>
      <c r="AM64" s="2"/>
      <c r="AN64" s="2"/>
      <c r="AO64" s="2"/>
      <c r="AP64" s="2"/>
      <c r="AQ64" s="2"/>
    </row>
    <row r="65" spans="1:43" s="248" customFormat="1" ht="15.75" hidden="1" customHeight="1">
      <c r="A65" s="245"/>
      <c r="B65" s="372" t="s">
        <v>88</v>
      </c>
      <c r="C65" s="373" t="s">
        <v>21</v>
      </c>
      <c r="D65" s="374" t="s">
        <v>89</v>
      </c>
      <c r="E65" s="375" t="s">
        <v>90</v>
      </c>
      <c r="F65" s="376"/>
      <c r="G65" s="376"/>
      <c r="H65" s="376"/>
      <c r="I65" s="376"/>
      <c r="J65" s="377"/>
      <c r="K65" s="378"/>
      <c r="O65" s="324"/>
      <c r="T65" s="2"/>
      <c r="U65" s="2"/>
      <c r="V65" s="2"/>
      <c r="W65" s="2"/>
      <c r="X65" s="2"/>
      <c r="Y65" s="2"/>
      <c r="Z65" s="2"/>
      <c r="AA65" s="2"/>
      <c r="AB65" s="2"/>
      <c r="AC65" s="2"/>
      <c r="AD65" s="2"/>
      <c r="AE65" s="2"/>
      <c r="AF65" s="2"/>
      <c r="AG65" s="2"/>
      <c r="AH65" s="2"/>
      <c r="AI65" s="2"/>
      <c r="AJ65" s="2"/>
      <c r="AK65" s="2"/>
      <c r="AL65" s="2"/>
      <c r="AM65" s="2"/>
      <c r="AN65" s="2"/>
      <c r="AO65" s="2"/>
      <c r="AP65" s="2"/>
      <c r="AQ65" s="2"/>
    </row>
    <row r="66" spans="1:43" s="248" customFormat="1" ht="22.5" hidden="1" customHeight="1">
      <c r="A66" s="379"/>
      <c r="B66" s="380" t="s">
        <v>91</v>
      </c>
      <c r="C66" s="381"/>
      <c r="D66" s="381"/>
      <c r="E66" s="381"/>
      <c r="F66" s="382"/>
      <c r="G66" s="382"/>
      <c r="H66" s="382"/>
      <c r="I66" s="382"/>
      <c r="J66" s="382"/>
      <c r="K66" s="383"/>
      <c r="O66" s="324"/>
    </row>
    <row r="67" spans="1:43" s="248" customFormat="1" hidden="1">
      <c r="A67" s="245"/>
      <c r="B67" s="357" t="s">
        <v>92</v>
      </c>
      <c r="C67" s="384" t="e">
        <f>IF(dms_RPT="financial",VALUE(LEFT(dms_SingleYear_FinalYear_Result,4)),VALUE(LEFT(dms_SingleYear_FinalYear_Result,4)-1))</f>
        <v>#VALUE!</v>
      </c>
      <c r="D67" s="366" t="s">
        <v>93</v>
      </c>
      <c r="E67" s="360" t="s">
        <v>94</v>
      </c>
      <c r="F67" s="361"/>
      <c r="G67" s="361"/>
      <c r="H67" s="361"/>
      <c r="I67" s="361"/>
      <c r="J67" s="362"/>
      <c r="K67" s="385"/>
      <c r="O67" s="324"/>
      <c r="T67" s="2"/>
      <c r="U67" s="2"/>
      <c r="V67" s="2"/>
      <c r="W67" s="2"/>
      <c r="X67" s="2"/>
      <c r="Y67" s="2"/>
      <c r="Z67" s="2"/>
      <c r="AA67" s="2"/>
      <c r="AB67" s="2"/>
      <c r="AC67" s="2"/>
      <c r="AD67" s="2"/>
      <c r="AE67" s="2"/>
      <c r="AF67" s="2"/>
      <c r="AG67" s="2"/>
      <c r="AH67" s="2"/>
      <c r="AI67" s="2"/>
      <c r="AJ67" s="2"/>
      <c r="AK67" s="2"/>
      <c r="AL67" s="2"/>
      <c r="AM67" s="2"/>
      <c r="AN67" s="2"/>
      <c r="AO67" s="2"/>
      <c r="AP67" s="2"/>
      <c r="AQ67" s="2"/>
    </row>
    <row r="68" spans="1:43" s="248" customFormat="1" hidden="1">
      <c r="A68" s="245"/>
      <c r="B68" s="357" t="s">
        <v>95</v>
      </c>
      <c r="C68" s="358" t="s">
        <v>96</v>
      </c>
      <c r="D68" s="366" t="s">
        <v>97</v>
      </c>
      <c r="E68" s="360" t="s">
        <v>98</v>
      </c>
      <c r="F68" s="361"/>
      <c r="G68" s="361"/>
      <c r="H68" s="361"/>
      <c r="I68" s="361"/>
      <c r="J68" s="362"/>
      <c r="K68" s="385"/>
      <c r="O68" s="324"/>
      <c r="T68" s="2"/>
      <c r="U68" s="2"/>
      <c r="V68" s="2"/>
      <c r="W68" s="2"/>
      <c r="X68" s="2"/>
      <c r="Y68" s="2"/>
      <c r="Z68" s="2"/>
      <c r="AA68" s="2"/>
      <c r="AB68" s="2"/>
      <c r="AC68" s="2"/>
      <c r="AD68" s="2"/>
      <c r="AE68" s="2"/>
      <c r="AF68" s="2"/>
      <c r="AG68" s="2"/>
      <c r="AH68" s="2"/>
      <c r="AI68" s="2"/>
      <c r="AJ68" s="2"/>
      <c r="AK68" s="2"/>
      <c r="AL68" s="2"/>
      <c r="AM68" s="2"/>
      <c r="AN68" s="2"/>
      <c r="AO68" s="2"/>
      <c r="AP68" s="2"/>
      <c r="AQ68" s="2"/>
    </row>
    <row r="69" spans="1:43" s="248" customFormat="1" ht="14.25" hidden="1" customHeight="1">
      <c r="A69" s="245"/>
      <c r="B69" s="357" t="s">
        <v>99</v>
      </c>
      <c r="C69" s="384" t="s">
        <v>100</v>
      </c>
      <c r="D69" s="359" t="s">
        <v>101</v>
      </c>
      <c r="E69" s="360" t="s">
        <v>102</v>
      </c>
      <c r="F69" s="361"/>
      <c r="G69" s="361"/>
      <c r="H69" s="361"/>
      <c r="I69" s="361"/>
      <c r="J69" s="362"/>
      <c r="K69" s="385"/>
      <c r="O69" s="324"/>
      <c r="T69" s="2"/>
      <c r="U69" s="2"/>
      <c r="V69" s="2"/>
      <c r="W69" s="2"/>
      <c r="X69" s="2"/>
      <c r="Y69" s="2"/>
      <c r="Z69" s="2"/>
      <c r="AA69" s="2"/>
      <c r="AB69" s="2"/>
      <c r="AC69" s="2"/>
      <c r="AD69" s="2"/>
      <c r="AE69" s="2"/>
      <c r="AF69" s="2"/>
      <c r="AG69" s="2"/>
      <c r="AH69" s="2"/>
      <c r="AI69" s="2"/>
      <c r="AJ69" s="2"/>
      <c r="AK69" s="2"/>
      <c r="AL69" s="2"/>
      <c r="AM69" s="2"/>
      <c r="AN69" s="2"/>
      <c r="AO69" s="2"/>
      <c r="AP69" s="2"/>
      <c r="AQ69" s="2"/>
    </row>
    <row r="70" spans="1:43" s="248" customFormat="1" ht="24" hidden="1" customHeight="1">
      <c r="A70" s="245"/>
      <c r="B70" s="357" t="s">
        <v>103</v>
      </c>
      <c r="C70" s="384" t="s">
        <v>104</v>
      </c>
      <c r="D70" s="359" t="s">
        <v>105</v>
      </c>
      <c r="E70" s="360" t="s">
        <v>106</v>
      </c>
      <c r="F70" s="361"/>
      <c r="G70" s="361"/>
      <c r="H70" s="361"/>
      <c r="I70" s="361"/>
      <c r="J70" s="362"/>
      <c r="K70" s="385"/>
      <c r="O70" s="324"/>
      <c r="T70" s="2"/>
      <c r="U70" s="2"/>
      <c r="V70" s="2"/>
      <c r="W70" s="2"/>
      <c r="X70" s="2"/>
      <c r="Y70" s="2"/>
      <c r="Z70" s="2"/>
      <c r="AA70" s="2"/>
      <c r="AB70" s="2"/>
      <c r="AC70" s="2"/>
      <c r="AD70" s="2"/>
      <c r="AE70" s="2"/>
      <c r="AF70" s="2"/>
      <c r="AG70" s="2"/>
      <c r="AH70" s="2"/>
      <c r="AI70" s="2"/>
      <c r="AJ70" s="2"/>
      <c r="AK70" s="2"/>
      <c r="AL70" s="2"/>
      <c r="AM70" s="2"/>
      <c r="AN70" s="2"/>
      <c r="AO70" s="2"/>
      <c r="AP70" s="2"/>
      <c r="AQ70" s="2"/>
    </row>
    <row r="71" spans="1:43" s="248" customFormat="1" ht="24" hidden="1" customHeight="1">
      <c r="A71" s="245"/>
      <c r="B71" s="380" t="s">
        <v>107</v>
      </c>
      <c r="C71" s="381"/>
      <c r="D71" s="381"/>
      <c r="E71" s="381"/>
      <c r="F71" s="386"/>
      <c r="G71" s="386"/>
      <c r="H71" s="386"/>
      <c r="I71" s="386"/>
      <c r="J71" s="386"/>
      <c r="K71" s="387"/>
      <c r="O71" s="324"/>
      <c r="T71" s="2"/>
      <c r="U71" s="2"/>
      <c r="V71" s="2"/>
      <c r="W71" s="2"/>
      <c r="X71" s="2"/>
      <c r="Y71" s="2"/>
      <c r="Z71" s="2"/>
      <c r="AA71" s="2"/>
      <c r="AB71" s="2"/>
      <c r="AC71" s="2"/>
      <c r="AD71" s="2"/>
      <c r="AE71" s="2"/>
      <c r="AF71" s="2"/>
      <c r="AG71" s="2"/>
      <c r="AH71" s="2"/>
      <c r="AI71" s="2"/>
      <c r="AJ71" s="2"/>
      <c r="AK71" s="2"/>
      <c r="AL71" s="2"/>
      <c r="AM71" s="2"/>
      <c r="AN71" s="2"/>
      <c r="AO71" s="2"/>
      <c r="AP71" s="2"/>
      <c r="AQ71" s="2"/>
    </row>
    <row r="72" spans="1:43" s="248" customFormat="1" hidden="1">
      <c r="A72" s="245"/>
      <c r="B72" s="388" t="s">
        <v>108</v>
      </c>
      <c r="C72" s="389">
        <v>0</v>
      </c>
      <c r="D72" s="390" t="s">
        <v>109</v>
      </c>
      <c r="E72" s="391"/>
      <c r="F72" s="392"/>
      <c r="G72" s="392"/>
      <c r="H72" s="392"/>
      <c r="I72" s="392"/>
      <c r="J72" s="393"/>
      <c r="K72" s="394"/>
      <c r="O72" s="324"/>
      <c r="T72" s="2"/>
      <c r="U72" s="2"/>
      <c r="V72" s="2"/>
      <c r="W72" s="2"/>
      <c r="X72" s="2"/>
      <c r="Y72" s="2"/>
      <c r="Z72" s="2"/>
      <c r="AA72" s="2"/>
      <c r="AB72" s="2"/>
      <c r="AC72" s="2"/>
      <c r="AD72" s="2"/>
      <c r="AE72" s="2"/>
      <c r="AF72" s="2"/>
      <c r="AG72" s="2"/>
      <c r="AH72" s="2"/>
      <c r="AI72" s="2"/>
      <c r="AJ72" s="2"/>
      <c r="AK72" s="2"/>
      <c r="AL72" s="2"/>
      <c r="AM72" s="2"/>
      <c r="AN72" s="2"/>
      <c r="AO72" s="2"/>
      <c r="AP72" s="2"/>
      <c r="AQ72" s="2"/>
    </row>
    <row r="73" spans="1:43" s="248" customFormat="1" hidden="1">
      <c r="A73" s="245"/>
      <c r="B73" s="388"/>
      <c r="C73" s="389">
        <v>0</v>
      </c>
      <c r="D73" s="359" t="s">
        <v>110</v>
      </c>
      <c r="E73" s="360" t="s">
        <v>111</v>
      </c>
      <c r="F73" s="361"/>
      <c r="G73" s="361"/>
      <c r="H73" s="361"/>
      <c r="I73" s="361"/>
      <c r="J73" s="362"/>
      <c r="K73" s="363"/>
      <c r="O73" s="324"/>
      <c r="T73" s="2"/>
      <c r="U73" s="2"/>
      <c r="V73" s="2"/>
      <c r="W73" s="2"/>
      <c r="X73" s="2"/>
      <c r="Y73" s="2"/>
      <c r="Z73" s="2"/>
      <c r="AA73" s="2"/>
      <c r="AB73" s="2"/>
      <c r="AC73" s="2"/>
      <c r="AD73" s="2"/>
      <c r="AE73" s="2"/>
      <c r="AF73" s="2"/>
      <c r="AG73" s="2"/>
      <c r="AH73" s="2"/>
      <c r="AI73" s="2"/>
      <c r="AJ73" s="2"/>
      <c r="AK73" s="2"/>
      <c r="AL73" s="2"/>
      <c r="AM73" s="2"/>
      <c r="AN73" s="2"/>
      <c r="AO73" s="2"/>
      <c r="AP73" s="2"/>
      <c r="AQ73" s="2"/>
    </row>
    <row r="74" spans="1:43" s="248" customFormat="1" hidden="1">
      <c r="A74" s="245"/>
      <c r="B74" s="395"/>
      <c r="C74" s="389">
        <v>0</v>
      </c>
      <c r="D74" s="359" t="s">
        <v>112</v>
      </c>
      <c r="E74" s="360"/>
      <c r="F74" s="361"/>
      <c r="G74" s="361"/>
      <c r="H74" s="361"/>
      <c r="I74" s="361"/>
      <c r="J74" s="362"/>
      <c r="K74" s="363"/>
      <c r="O74" s="324"/>
      <c r="T74" s="2"/>
      <c r="U74" s="2"/>
      <c r="V74" s="2"/>
      <c r="W74" s="2"/>
      <c r="X74" s="2"/>
      <c r="Y74" s="2"/>
      <c r="Z74" s="2"/>
      <c r="AA74" s="2"/>
      <c r="AB74" s="2"/>
      <c r="AC74" s="2"/>
      <c r="AD74" s="2"/>
      <c r="AE74" s="2"/>
      <c r="AF74" s="2"/>
      <c r="AG74" s="2"/>
      <c r="AH74" s="2"/>
      <c r="AI74" s="2"/>
      <c r="AJ74" s="2"/>
      <c r="AK74" s="2"/>
      <c r="AL74" s="2"/>
      <c r="AM74" s="2"/>
      <c r="AN74" s="2"/>
      <c r="AO74" s="2"/>
      <c r="AP74" s="2"/>
      <c r="AQ74" s="2"/>
    </row>
    <row r="75" spans="1:43" s="248" customFormat="1" hidden="1">
      <c r="A75" s="245"/>
      <c r="B75" s="396" t="s">
        <v>113</v>
      </c>
      <c r="C75" s="389" t="s">
        <v>114</v>
      </c>
      <c r="D75" s="359"/>
      <c r="E75" s="360" t="s">
        <v>115</v>
      </c>
      <c r="F75" s="343"/>
      <c r="G75" s="343"/>
      <c r="H75" s="343"/>
      <c r="I75" s="361"/>
      <c r="J75" s="362"/>
      <c r="K75" s="363"/>
      <c r="O75" s="324"/>
      <c r="T75" s="2"/>
      <c r="U75" s="2"/>
      <c r="V75" s="2"/>
      <c r="W75" s="2"/>
      <c r="X75" s="2"/>
      <c r="Y75" s="2"/>
      <c r="Z75" s="2"/>
      <c r="AA75" s="2"/>
      <c r="AB75" s="2"/>
      <c r="AC75" s="2"/>
      <c r="AD75" s="2"/>
      <c r="AE75" s="2"/>
      <c r="AF75" s="2"/>
      <c r="AG75" s="2"/>
      <c r="AH75" s="2"/>
      <c r="AI75" s="2"/>
      <c r="AJ75" s="2"/>
      <c r="AK75" s="2"/>
      <c r="AL75" s="2"/>
      <c r="AM75" s="2"/>
      <c r="AN75" s="2"/>
      <c r="AO75" s="2"/>
      <c r="AP75" s="2"/>
      <c r="AQ75" s="2"/>
    </row>
    <row r="76" spans="1:43" s="248" customFormat="1" hidden="1">
      <c r="A76" s="245"/>
      <c r="B76" s="397" t="s">
        <v>116</v>
      </c>
      <c r="C76" s="398" t="s">
        <v>45</v>
      </c>
      <c r="D76" s="359" t="s">
        <v>117</v>
      </c>
      <c r="E76" s="399" t="s">
        <v>118</v>
      </c>
      <c r="F76" s="400"/>
      <c r="G76" s="337"/>
      <c r="H76" s="337"/>
      <c r="I76" s="401"/>
      <c r="J76" s="362"/>
      <c r="K76" s="363"/>
      <c r="O76" s="324"/>
      <c r="T76" s="2"/>
      <c r="U76" s="2"/>
      <c r="V76" s="2"/>
      <c r="W76" s="2"/>
      <c r="X76" s="2"/>
      <c r="Y76" s="2"/>
      <c r="Z76" s="2"/>
      <c r="AA76" s="2"/>
      <c r="AB76" s="2"/>
      <c r="AC76" s="2"/>
      <c r="AD76" s="2"/>
      <c r="AE76" s="2"/>
      <c r="AF76" s="2"/>
      <c r="AG76" s="2"/>
      <c r="AH76" s="2"/>
      <c r="AI76" s="2"/>
      <c r="AJ76" s="2"/>
      <c r="AK76" s="2"/>
      <c r="AL76" s="2"/>
      <c r="AM76" s="2"/>
      <c r="AN76" s="2"/>
      <c r="AO76" s="2"/>
      <c r="AP76" s="2"/>
      <c r="AQ76" s="2"/>
    </row>
    <row r="77" spans="1:43" s="248" customFormat="1" hidden="1">
      <c r="A77" s="245"/>
      <c r="B77" s="402" t="s">
        <v>119</v>
      </c>
      <c r="C77" s="403" t="s">
        <v>120</v>
      </c>
      <c r="D77" s="404" t="s">
        <v>121</v>
      </c>
      <c r="E77" s="405" t="s">
        <v>122</v>
      </c>
      <c r="F77" s="406"/>
      <c r="G77" s="406"/>
      <c r="H77" s="406"/>
      <c r="I77" s="406"/>
      <c r="J77" s="406"/>
      <c r="K77" s="407"/>
      <c r="O77" s="324"/>
      <c r="T77" s="2"/>
      <c r="U77" s="2"/>
      <c r="V77" s="2"/>
      <c r="W77" s="2"/>
      <c r="X77" s="2"/>
      <c r="Y77" s="2"/>
      <c r="Z77" s="2"/>
      <c r="AA77" s="2"/>
      <c r="AB77" s="2"/>
      <c r="AC77" s="2"/>
      <c r="AD77" s="2"/>
      <c r="AE77" s="2"/>
      <c r="AF77" s="2"/>
      <c r="AG77" s="2"/>
      <c r="AH77" s="2"/>
      <c r="AI77" s="2"/>
      <c r="AJ77" s="2"/>
      <c r="AK77" s="2"/>
      <c r="AL77" s="2"/>
      <c r="AM77" s="2"/>
      <c r="AN77" s="2"/>
      <c r="AO77" s="2"/>
      <c r="AP77" s="2"/>
      <c r="AQ77" s="2"/>
    </row>
    <row r="78" spans="1:43" s="248" customFormat="1" hidden="1">
      <c r="A78" s="245"/>
      <c r="B78" s="395" t="s">
        <v>123</v>
      </c>
      <c r="C78" s="408">
        <v>5</v>
      </c>
      <c r="D78" s="390" t="s">
        <v>124</v>
      </c>
      <c r="E78" s="391" t="s">
        <v>125</v>
      </c>
      <c r="F78" s="392"/>
      <c r="G78" s="392"/>
      <c r="H78" s="392"/>
      <c r="I78" s="392"/>
      <c r="J78" s="392"/>
      <c r="K78" s="409"/>
      <c r="O78" s="324"/>
      <c r="T78" s="2"/>
      <c r="U78" s="2"/>
      <c r="V78" s="2"/>
      <c r="W78" s="2"/>
      <c r="X78" s="2"/>
      <c r="Y78" s="2"/>
      <c r="Z78" s="2"/>
      <c r="AA78" s="2"/>
      <c r="AB78" s="2"/>
      <c r="AC78" s="2"/>
      <c r="AD78" s="2"/>
      <c r="AE78" s="2"/>
      <c r="AF78" s="2"/>
      <c r="AG78" s="2"/>
      <c r="AH78" s="2"/>
      <c r="AI78" s="2"/>
      <c r="AJ78" s="2"/>
      <c r="AK78" s="2"/>
      <c r="AL78" s="2"/>
      <c r="AM78" s="2"/>
      <c r="AN78" s="2"/>
      <c r="AO78" s="2"/>
      <c r="AP78" s="2"/>
      <c r="AQ78" s="2"/>
    </row>
    <row r="79" spans="1:43" s="248" customFormat="1" hidden="1">
      <c r="A79" s="245"/>
      <c r="B79" s="397" t="s">
        <v>126</v>
      </c>
      <c r="C79" s="384" t="s">
        <v>127</v>
      </c>
      <c r="D79" s="359" t="s">
        <v>128</v>
      </c>
      <c r="E79" s="360" t="s">
        <v>129</v>
      </c>
      <c r="F79" s="337"/>
      <c r="G79" s="337"/>
      <c r="H79" s="337"/>
      <c r="I79" s="337"/>
      <c r="J79" s="337"/>
      <c r="K79" s="410"/>
      <c r="O79" s="324"/>
      <c r="T79" s="2"/>
      <c r="U79" s="2"/>
      <c r="V79" s="2"/>
      <c r="W79" s="2"/>
      <c r="X79" s="2"/>
      <c r="Y79" s="2"/>
      <c r="Z79" s="2"/>
      <c r="AA79" s="2"/>
      <c r="AB79" s="2"/>
      <c r="AC79" s="2"/>
      <c r="AD79" s="2"/>
      <c r="AE79" s="2"/>
      <c r="AF79" s="2"/>
      <c r="AG79" s="2"/>
      <c r="AH79" s="2"/>
      <c r="AI79" s="2"/>
      <c r="AJ79" s="2"/>
      <c r="AK79" s="2"/>
      <c r="AL79" s="2"/>
      <c r="AM79" s="2"/>
      <c r="AN79" s="2"/>
      <c r="AO79" s="2"/>
      <c r="AP79" s="2"/>
      <c r="AQ79" s="2"/>
    </row>
    <row r="80" spans="1:43" s="248" customFormat="1" hidden="1">
      <c r="A80" s="245"/>
      <c r="B80" s="402" t="s">
        <v>130</v>
      </c>
      <c r="C80" s="411" t="e">
        <v>#REF!</v>
      </c>
      <c r="D80" s="404" t="s">
        <v>131</v>
      </c>
      <c r="E80" s="405" t="s">
        <v>132</v>
      </c>
      <c r="F80" s="406"/>
      <c r="G80" s="406"/>
      <c r="H80" s="406"/>
      <c r="I80" s="406" t="s">
        <v>133</v>
      </c>
      <c r="J80" s="406"/>
      <c r="K80" s="407"/>
      <c r="O80" s="324"/>
      <c r="T80" s="2"/>
      <c r="U80" s="2"/>
      <c r="V80" s="2"/>
      <c r="W80" s="2"/>
      <c r="X80" s="2"/>
      <c r="Y80" s="2"/>
      <c r="Z80" s="2"/>
      <c r="AA80" s="2"/>
      <c r="AB80" s="2"/>
      <c r="AC80" s="2"/>
      <c r="AD80" s="2"/>
      <c r="AE80" s="2"/>
      <c r="AF80" s="2"/>
      <c r="AG80" s="2"/>
      <c r="AH80" s="2"/>
      <c r="AI80" s="2"/>
      <c r="AJ80" s="2"/>
      <c r="AK80" s="2"/>
      <c r="AL80" s="2"/>
      <c r="AM80" s="2"/>
      <c r="AN80" s="2"/>
      <c r="AO80" s="2"/>
      <c r="AP80" s="2"/>
      <c r="AQ80" s="2"/>
    </row>
    <row r="81" spans="1:43" s="248" customFormat="1" hidden="1">
      <c r="A81" s="245"/>
      <c r="B81" s="395" t="s">
        <v>134</v>
      </c>
      <c r="C81" s="408">
        <v>5</v>
      </c>
      <c r="D81" s="412" t="s">
        <v>135</v>
      </c>
      <c r="E81" s="413" t="s">
        <v>136</v>
      </c>
      <c r="F81" s="392"/>
      <c r="G81" s="392"/>
      <c r="H81" s="392"/>
      <c r="I81" s="392"/>
      <c r="J81" s="392"/>
      <c r="K81" s="409"/>
      <c r="O81" s="324"/>
      <c r="T81" s="2"/>
      <c r="U81" s="2"/>
      <c r="V81" s="2"/>
      <c r="W81" s="2"/>
      <c r="X81" s="2"/>
      <c r="Y81" s="2"/>
      <c r="Z81" s="2"/>
      <c r="AA81" s="2"/>
      <c r="AB81" s="2"/>
      <c r="AC81" s="2"/>
      <c r="AD81" s="2"/>
      <c r="AE81" s="2"/>
      <c r="AF81" s="2"/>
      <c r="AG81" s="2"/>
      <c r="AH81" s="2"/>
      <c r="AI81" s="2"/>
      <c r="AJ81" s="2"/>
      <c r="AK81" s="2"/>
      <c r="AL81" s="2"/>
      <c r="AM81" s="2"/>
      <c r="AN81" s="2"/>
      <c r="AO81" s="2"/>
      <c r="AP81" s="2"/>
      <c r="AQ81" s="2"/>
    </row>
    <row r="82" spans="1:43" s="248" customFormat="1" hidden="1">
      <c r="A82" s="245"/>
      <c r="B82" s="414" t="s">
        <v>137</v>
      </c>
      <c r="C82" s="358" t="s">
        <v>138</v>
      </c>
      <c r="D82" s="415" t="s">
        <v>139</v>
      </c>
      <c r="E82" s="416" t="s">
        <v>140</v>
      </c>
      <c r="F82" s="361"/>
      <c r="G82" s="361"/>
      <c r="H82" s="361"/>
      <c r="I82" s="361"/>
      <c r="J82" s="361"/>
      <c r="K82" s="417"/>
      <c r="O82" s="324"/>
      <c r="T82" s="2"/>
      <c r="U82" s="2"/>
      <c r="V82" s="2"/>
      <c r="W82" s="2"/>
      <c r="X82" s="2"/>
      <c r="Y82" s="2"/>
      <c r="Z82" s="2"/>
      <c r="AA82" s="2"/>
      <c r="AB82" s="2"/>
      <c r="AC82" s="2"/>
      <c r="AD82" s="2"/>
      <c r="AE82" s="2"/>
      <c r="AF82" s="2"/>
      <c r="AG82" s="2"/>
      <c r="AH82" s="2"/>
      <c r="AI82" s="2"/>
      <c r="AJ82" s="2"/>
      <c r="AK82" s="2"/>
      <c r="AL82" s="2"/>
      <c r="AM82" s="2"/>
      <c r="AN82" s="2"/>
      <c r="AO82" s="2"/>
      <c r="AP82" s="2"/>
      <c r="AQ82" s="2"/>
    </row>
    <row r="83" spans="1:43" s="248" customFormat="1" hidden="1">
      <c r="A83" s="245"/>
      <c r="B83" s="418" t="s">
        <v>141</v>
      </c>
      <c r="C83" s="358" t="s">
        <v>142</v>
      </c>
      <c r="D83" s="419" t="s">
        <v>143</v>
      </c>
      <c r="E83" s="416" t="s">
        <v>144</v>
      </c>
      <c r="F83" s="420"/>
      <c r="G83" s="420"/>
      <c r="H83" s="420"/>
      <c r="I83" s="420"/>
      <c r="J83" s="420"/>
      <c r="K83" s="421"/>
      <c r="O83" s="324"/>
      <c r="T83" s="2"/>
      <c r="U83" s="2"/>
      <c r="V83" s="2"/>
      <c r="W83" s="2"/>
      <c r="X83" s="2"/>
      <c r="Y83" s="2"/>
      <c r="Z83" s="2"/>
      <c r="AA83" s="2"/>
      <c r="AB83" s="2"/>
      <c r="AC83" s="2"/>
      <c r="AD83" s="2"/>
      <c r="AE83" s="2"/>
      <c r="AF83" s="2"/>
      <c r="AG83" s="2"/>
      <c r="AH83" s="2"/>
      <c r="AI83" s="2"/>
      <c r="AJ83" s="2"/>
      <c r="AK83" s="2"/>
      <c r="AL83" s="2"/>
      <c r="AM83" s="2"/>
      <c r="AN83" s="2"/>
      <c r="AO83" s="2"/>
      <c r="AP83" s="2"/>
      <c r="AQ83" s="2"/>
    </row>
    <row r="84" spans="1:43" s="248" customFormat="1" ht="15.75" hidden="1" thickBot="1">
      <c r="A84" s="245"/>
      <c r="B84" s="422" t="s">
        <v>145</v>
      </c>
      <c r="C84" s="423" t="s">
        <v>146</v>
      </c>
      <c r="D84" s="424" t="s">
        <v>147</v>
      </c>
      <c r="E84" s="425" t="s">
        <v>148</v>
      </c>
      <c r="F84" s="376"/>
      <c r="G84" s="376"/>
      <c r="H84" s="376"/>
      <c r="I84" s="376"/>
      <c r="J84" s="376"/>
      <c r="K84" s="426"/>
      <c r="O84" s="324"/>
      <c r="T84" s="2"/>
      <c r="U84" s="2"/>
      <c r="V84" s="2"/>
      <c r="W84" s="2"/>
      <c r="X84" s="2"/>
      <c r="Y84" s="2"/>
      <c r="Z84" s="2"/>
      <c r="AA84" s="2"/>
      <c r="AB84" s="2"/>
      <c r="AC84" s="2"/>
      <c r="AD84" s="2"/>
      <c r="AE84" s="2"/>
      <c r="AF84" s="2"/>
      <c r="AG84" s="2"/>
      <c r="AH84" s="2"/>
      <c r="AI84" s="2"/>
      <c r="AJ84" s="2"/>
      <c r="AK84" s="2"/>
      <c r="AL84" s="2"/>
      <c r="AM84" s="2"/>
      <c r="AN84" s="2"/>
      <c r="AO84" s="2"/>
      <c r="AP84" s="2"/>
      <c r="AQ84" s="2"/>
    </row>
    <row r="85" spans="1:43" s="248" customFormat="1" ht="24" hidden="1" customHeight="1">
      <c r="A85" s="379"/>
      <c r="B85" s="380" t="s">
        <v>149</v>
      </c>
      <c r="C85" s="381"/>
      <c r="D85" s="381"/>
      <c r="E85" s="381"/>
      <c r="F85" s="382"/>
      <c r="G85" s="382"/>
      <c r="H85" s="382"/>
      <c r="I85" s="382"/>
      <c r="J85" s="382"/>
      <c r="K85" s="383"/>
      <c r="O85" s="324"/>
    </row>
    <row r="86" spans="1:43" s="248" customFormat="1" hidden="1">
      <c r="A86" s="245"/>
      <c r="B86" s="357" t="s">
        <v>150</v>
      </c>
      <c r="C86" s="358" t="s">
        <v>151</v>
      </c>
      <c r="D86" s="359" t="s">
        <v>152</v>
      </c>
      <c r="E86" s="360" t="s">
        <v>153</v>
      </c>
      <c r="F86" s="361"/>
      <c r="G86" s="361"/>
      <c r="H86" s="361"/>
      <c r="I86" s="361"/>
      <c r="J86" s="362"/>
      <c r="K86" s="385"/>
      <c r="O86" s="324"/>
      <c r="T86" s="2"/>
      <c r="U86" s="2"/>
      <c r="V86" s="2"/>
      <c r="W86" s="2"/>
      <c r="X86" s="2"/>
      <c r="Y86" s="2"/>
      <c r="Z86" s="2"/>
      <c r="AA86" s="2"/>
      <c r="AB86" s="2"/>
      <c r="AC86" s="2"/>
      <c r="AD86" s="2"/>
      <c r="AE86" s="2"/>
      <c r="AF86" s="2"/>
      <c r="AG86" s="2"/>
      <c r="AH86" s="2"/>
      <c r="AI86" s="2"/>
      <c r="AJ86" s="2"/>
      <c r="AK86" s="2"/>
      <c r="AL86" s="2"/>
      <c r="AM86" s="2"/>
      <c r="AN86" s="2"/>
      <c r="AO86" s="2"/>
      <c r="AP86" s="2"/>
      <c r="AQ86" s="2"/>
    </row>
    <row r="87" spans="1:43" s="248" customFormat="1" ht="15.75" hidden="1" thickBot="1">
      <c r="A87" s="245"/>
      <c r="B87" s="380" t="s">
        <v>154</v>
      </c>
      <c r="C87" s="381"/>
      <c r="D87" s="381"/>
      <c r="E87" s="381"/>
      <c r="F87" s="386"/>
      <c r="G87" s="386"/>
      <c r="H87" s="386"/>
      <c r="I87" s="386"/>
      <c r="J87" s="386"/>
      <c r="K87" s="387"/>
      <c r="O87" s="324"/>
    </row>
    <row r="88" spans="1:43" s="248" customFormat="1" ht="15.75" hidden="1">
      <c r="A88" s="245"/>
      <c r="B88" s="427" t="s">
        <v>155</v>
      </c>
      <c r="C88" s="428" t="s">
        <v>60</v>
      </c>
      <c r="D88" s="429"/>
      <c r="E88" s="430"/>
      <c r="F88" s="343"/>
      <c r="G88" s="343"/>
      <c r="H88" s="343"/>
      <c r="I88" s="392"/>
      <c r="J88" s="393"/>
      <c r="K88" s="394"/>
      <c r="O88" s="324"/>
      <c r="T88" s="2"/>
      <c r="U88" s="2"/>
      <c r="V88" s="2"/>
      <c r="W88" s="2"/>
      <c r="X88" s="2"/>
      <c r="Y88" s="2"/>
      <c r="Z88" s="2"/>
      <c r="AA88" s="2"/>
      <c r="AB88" s="2"/>
      <c r="AC88" s="2"/>
      <c r="AD88" s="2"/>
      <c r="AE88" s="2"/>
      <c r="AF88" s="2"/>
      <c r="AG88" s="2"/>
      <c r="AH88" s="2"/>
      <c r="AI88" s="2"/>
      <c r="AJ88" s="2"/>
      <c r="AK88" s="2"/>
      <c r="AL88" s="2"/>
      <c r="AM88" s="2"/>
      <c r="AN88" s="2"/>
      <c r="AO88" s="2"/>
      <c r="AP88" s="2"/>
      <c r="AQ88" s="2"/>
    </row>
    <row r="89" spans="1:43" s="248" customFormat="1" hidden="1">
      <c r="A89" s="245"/>
      <c r="B89" s="388" t="s">
        <v>156</v>
      </c>
      <c r="C89" s="431">
        <f>IF(dms_MultiYear_ResponseFlag="No",0,1)</f>
        <v>0</v>
      </c>
      <c r="D89" s="429" t="s">
        <v>157</v>
      </c>
      <c r="E89" s="367" t="s">
        <v>158</v>
      </c>
      <c r="F89" s="343"/>
      <c r="G89" s="343"/>
      <c r="H89" s="343"/>
      <c r="I89" s="361"/>
      <c r="J89" s="362"/>
      <c r="K89" s="363"/>
      <c r="O89" s="324"/>
      <c r="T89" s="2"/>
      <c r="U89" s="2"/>
      <c r="V89" s="2"/>
      <c r="W89" s="2"/>
      <c r="X89" s="2"/>
      <c r="Y89" s="2"/>
      <c r="Z89" s="2"/>
      <c r="AA89" s="2"/>
      <c r="AB89" s="2"/>
      <c r="AC89" s="2"/>
      <c r="AD89" s="2"/>
      <c r="AE89" s="2"/>
      <c r="AF89" s="2"/>
      <c r="AG89" s="2"/>
      <c r="AH89" s="2"/>
      <c r="AI89" s="2"/>
      <c r="AJ89" s="2"/>
      <c r="AK89" s="2"/>
      <c r="AL89" s="2"/>
      <c r="AM89" s="2"/>
      <c r="AN89" s="2"/>
      <c r="AO89" s="2"/>
      <c r="AP89" s="2"/>
      <c r="AQ89" s="2"/>
    </row>
    <row r="90" spans="1:43" s="248" customFormat="1" ht="26.25" hidden="1" thickBot="1">
      <c r="A90" s="245"/>
      <c r="B90" s="432"/>
      <c r="C90" s="433" t="s">
        <v>159</v>
      </c>
      <c r="D90" s="434" t="s">
        <v>160</v>
      </c>
      <c r="E90" s="435" t="s">
        <v>161</v>
      </c>
      <c r="F90" s="436"/>
      <c r="G90" s="436"/>
      <c r="H90" s="436"/>
      <c r="I90" s="376"/>
      <c r="J90" s="377"/>
      <c r="K90" s="378"/>
      <c r="O90" s="324"/>
      <c r="T90" s="2"/>
      <c r="U90" s="2"/>
      <c r="V90" s="2"/>
      <c r="W90" s="2"/>
      <c r="X90" s="2"/>
      <c r="Y90" s="2"/>
      <c r="Z90" s="2"/>
      <c r="AA90" s="2"/>
      <c r="AB90" s="2"/>
      <c r="AC90" s="2"/>
      <c r="AD90" s="2"/>
      <c r="AE90" s="2"/>
      <c r="AF90" s="2"/>
      <c r="AG90" s="2"/>
      <c r="AH90" s="2"/>
      <c r="AI90" s="2"/>
      <c r="AJ90" s="2"/>
      <c r="AK90" s="2"/>
      <c r="AL90" s="2"/>
      <c r="AM90" s="2"/>
      <c r="AN90" s="2"/>
      <c r="AO90" s="2"/>
      <c r="AP90" s="2"/>
      <c r="AQ90" s="2"/>
    </row>
    <row r="91" spans="1:43" s="248" customFormat="1" hidden="1">
      <c r="A91" s="245"/>
      <c r="B91" s="437" t="s">
        <v>162</v>
      </c>
      <c r="C91" s="358" t="s">
        <v>44</v>
      </c>
      <c r="D91" s="438" t="s">
        <v>163</v>
      </c>
      <c r="E91" s="438" t="s">
        <v>164</v>
      </c>
      <c r="F91" s="343"/>
      <c r="G91" s="343" t="s">
        <v>165</v>
      </c>
      <c r="H91" s="343"/>
      <c r="I91" s="343"/>
      <c r="J91" s="439"/>
      <c r="K91" s="440"/>
      <c r="O91" s="324"/>
      <c r="T91" s="2"/>
      <c r="U91" s="2"/>
      <c r="V91" s="2"/>
      <c r="W91" s="2"/>
      <c r="X91" s="2"/>
      <c r="Y91" s="2"/>
      <c r="Z91" s="2"/>
      <c r="AA91" s="2"/>
      <c r="AB91" s="2"/>
      <c r="AC91" s="2"/>
      <c r="AD91" s="2"/>
      <c r="AE91" s="2"/>
      <c r="AF91" s="2"/>
      <c r="AG91" s="2"/>
      <c r="AH91" s="2"/>
      <c r="AI91" s="2"/>
      <c r="AJ91" s="2"/>
      <c r="AK91" s="2"/>
      <c r="AL91" s="2"/>
      <c r="AM91" s="2"/>
      <c r="AN91" s="2"/>
      <c r="AO91" s="2"/>
      <c r="AP91" s="2"/>
      <c r="AQ91" s="2"/>
    </row>
    <row r="92" spans="1:43" s="248" customFormat="1" ht="28.5" hidden="1" customHeight="1">
      <c r="A92" s="379"/>
      <c r="B92" s="380" t="s">
        <v>166</v>
      </c>
      <c r="C92" s="381"/>
      <c r="D92" s="381"/>
      <c r="E92" s="381"/>
      <c r="F92" s="382"/>
      <c r="G92" s="382"/>
      <c r="H92" s="382"/>
      <c r="I92" s="382"/>
      <c r="J92" s="382"/>
      <c r="K92" s="383"/>
      <c r="O92" s="324"/>
    </row>
    <row r="93" spans="1:43" s="248" customFormat="1" ht="24.75" hidden="1" customHeight="1">
      <c r="A93" s="245"/>
      <c r="B93" s="357" t="s">
        <v>167</v>
      </c>
      <c r="C93" s="384" t="e">
        <f>IF(dms_RPT="financial",VALUE(LEFT(dms_SingleYear_FinalYear_Result,4)),VALUE(LEFT(dms_SingleYear_FinalYear_Result,4)-1))</f>
        <v>#VALUE!</v>
      </c>
      <c r="D93" s="359" t="s">
        <v>168</v>
      </c>
      <c r="E93" s="360" t="s">
        <v>169</v>
      </c>
      <c r="F93" s="361"/>
      <c r="G93" s="361"/>
      <c r="H93" s="361"/>
      <c r="I93" s="361"/>
      <c r="J93" s="362"/>
      <c r="K93" s="385"/>
      <c r="O93" s="324"/>
      <c r="T93" s="2"/>
      <c r="U93" s="2"/>
      <c r="V93" s="2"/>
      <c r="W93" s="2"/>
      <c r="X93" s="2"/>
      <c r="Y93" s="2"/>
      <c r="Z93" s="2"/>
      <c r="AA93" s="2"/>
      <c r="AB93" s="2"/>
      <c r="AC93" s="2"/>
      <c r="AD93" s="2"/>
      <c r="AE93" s="2"/>
      <c r="AF93" s="2"/>
      <c r="AG93" s="2"/>
      <c r="AH93" s="2"/>
      <c r="AI93" s="2"/>
      <c r="AJ93" s="2"/>
      <c r="AK93" s="2"/>
      <c r="AL93" s="2"/>
      <c r="AM93" s="2"/>
      <c r="AN93" s="2"/>
      <c r="AO93" s="2"/>
      <c r="AP93" s="2"/>
      <c r="AQ93" s="2"/>
    </row>
    <row r="94" spans="1:43" s="248" customFormat="1" ht="15.75" hidden="1" thickBot="1">
      <c r="A94" s="245"/>
      <c r="B94" s="380" t="s">
        <v>170</v>
      </c>
      <c r="C94" s="381"/>
      <c r="D94" s="381"/>
      <c r="E94" s="381"/>
      <c r="F94" s="386"/>
      <c r="G94" s="386"/>
      <c r="H94" s="386"/>
      <c r="I94" s="386"/>
      <c r="J94" s="386"/>
      <c r="K94" s="387"/>
      <c r="O94" s="324"/>
    </row>
    <row r="95" spans="1:43" s="248" customFormat="1" hidden="1">
      <c r="A95" s="245"/>
      <c r="B95" s="441" t="s">
        <v>171</v>
      </c>
      <c r="C95" s="442"/>
      <c r="D95" s="443"/>
      <c r="E95" s="367" t="s">
        <v>172</v>
      </c>
      <c r="F95" s="343"/>
      <c r="G95" s="343"/>
      <c r="H95" s="343"/>
      <c r="I95" s="343"/>
      <c r="J95" s="343"/>
      <c r="K95" s="344"/>
      <c r="O95" s="324"/>
    </row>
    <row r="96" spans="1:43" s="248" customFormat="1" hidden="1">
      <c r="A96" s="245"/>
      <c r="B96" s="441"/>
      <c r="C96" s="442" t="s">
        <v>173</v>
      </c>
      <c r="D96" s="443"/>
      <c r="E96" s="444" t="s">
        <v>174</v>
      </c>
      <c r="F96" s="343"/>
      <c r="G96" s="343"/>
      <c r="H96" s="343"/>
      <c r="I96" s="343"/>
      <c r="J96" s="343"/>
      <c r="K96" s="344"/>
      <c r="O96" s="324"/>
    </row>
    <row r="97" spans="1:15" s="248" customFormat="1" hidden="1">
      <c r="A97" s="245"/>
      <c r="B97" s="445" t="s">
        <v>175</v>
      </c>
      <c r="C97" s="442" t="str">
        <f>IFERROR(IF(INDEX(dms_060301_Avg_Duration_Sustained_Int_Values,1,1)&lt;&gt;"","yes","no"),"no")</f>
        <v>no</v>
      </c>
      <c r="D97" s="443" t="s">
        <v>176</v>
      </c>
      <c r="E97" s="446" t="s">
        <v>177</v>
      </c>
      <c r="F97" s="343"/>
      <c r="G97" s="343"/>
      <c r="H97" s="343"/>
      <c r="I97" s="343"/>
      <c r="J97" s="343"/>
      <c r="K97" s="344"/>
      <c r="O97" s="324"/>
    </row>
    <row r="98" spans="1:15" s="248" customFormat="1" hidden="1">
      <c r="A98" s="245"/>
      <c r="B98" s="445"/>
      <c r="C98" s="447" t="s">
        <v>178</v>
      </c>
      <c r="D98" s="443"/>
      <c r="E98" s="446" t="s">
        <v>179</v>
      </c>
      <c r="F98" s="343"/>
      <c r="G98" s="343"/>
      <c r="H98" s="343"/>
      <c r="I98" s="343"/>
      <c r="J98" s="343"/>
      <c r="K98" s="344"/>
      <c r="O98" s="324"/>
    </row>
    <row r="99" spans="1:15" s="248" customFormat="1" hidden="1">
      <c r="A99" s="245"/>
      <c r="B99" s="448" t="s">
        <v>180</v>
      </c>
      <c r="C99" s="442" t="s">
        <v>173</v>
      </c>
      <c r="D99" s="443" t="s">
        <v>181</v>
      </c>
      <c r="E99" s="446" t="s">
        <v>182</v>
      </c>
      <c r="F99" s="343"/>
      <c r="G99" s="343"/>
      <c r="H99" s="343"/>
      <c r="I99" s="343"/>
      <c r="J99" s="343"/>
      <c r="K99" s="344"/>
      <c r="O99" s="324"/>
    </row>
    <row r="100" spans="1:15" s="248" customFormat="1" hidden="1">
      <c r="A100" s="245"/>
      <c r="B100" s="449" t="s">
        <v>183</v>
      </c>
      <c r="C100" s="450" t="s">
        <v>173</v>
      </c>
      <c r="D100" s="451" t="s">
        <v>184</v>
      </c>
      <c r="E100" s="452" t="s">
        <v>185</v>
      </c>
      <c r="F100" s="436"/>
      <c r="G100" s="436"/>
      <c r="H100" s="436"/>
      <c r="I100" s="436"/>
      <c r="J100" s="436"/>
      <c r="K100" s="453"/>
      <c r="L100" s="325"/>
      <c r="O100" s="324"/>
    </row>
    <row r="101" spans="1:15" hidden="1">
      <c r="B101" s="454" t="s">
        <v>186</v>
      </c>
      <c r="C101" s="455">
        <v>5</v>
      </c>
      <c r="D101" s="429" t="s">
        <v>187</v>
      </c>
      <c r="E101" s="446" t="s">
        <v>188</v>
      </c>
      <c r="F101" s="456"/>
      <c r="G101" s="456"/>
      <c r="H101" s="456"/>
      <c r="I101" s="456"/>
      <c r="J101" s="456"/>
      <c r="K101" s="457"/>
    </row>
    <row r="102" spans="1:15" s="248" customFormat="1" ht="15.75" hidden="1" thickBot="1">
      <c r="A102" s="245"/>
      <c r="B102" s="380" t="s">
        <v>189</v>
      </c>
      <c r="C102" s="381"/>
      <c r="D102" s="381"/>
      <c r="E102" s="381"/>
      <c r="F102" s="386"/>
      <c r="G102" s="386"/>
      <c r="H102" s="386"/>
      <c r="I102" s="386"/>
      <c r="J102" s="386"/>
      <c r="K102" s="387"/>
      <c r="O102" s="324"/>
    </row>
    <row r="103" spans="1:15" ht="25.5" hidden="1">
      <c r="B103" s="441" t="s">
        <v>190</v>
      </c>
      <c r="C103" s="458" t="s">
        <v>191</v>
      </c>
      <c r="D103" s="459"/>
      <c r="E103" s="460" t="s">
        <v>192</v>
      </c>
      <c r="F103" s="461"/>
      <c r="G103" s="461"/>
      <c r="H103" s="456"/>
      <c r="I103" s="456"/>
      <c r="J103" s="456"/>
      <c r="K103" s="457"/>
      <c r="O103" s="462"/>
    </row>
    <row r="104" spans="1:15" hidden="1">
      <c r="B104" s="448" t="s">
        <v>193</v>
      </c>
      <c r="C104" s="458" t="str">
        <f>IFERROR(IF(dms_LeapYear,"yes"),"no")</f>
        <v>no</v>
      </c>
      <c r="D104" s="459"/>
      <c r="E104" s="463"/>
      <c r="F104" s="461"/>
      <c r="G104" s="461"/>
      <c r="H104" s="456"/>
      <c r="I104" s="456"/>
      <c r="J104" s="456"/>
      <c r="K104" s="457"/>
      <c r="O104" s="462"/>
    </row>
    <row r="105" spans="1:15" hidden="1">
      <c r="B105" s="464" t="s">
        <v>194</v>
      </c>
      <c r="C105" s="465" t="str">
        <f xml:space="preserve">
IFERROR(IF(MONTH(DATE(YEAR(dms_LeapYear),2,29))=2,"is a leap year","not a leap year"),
"dms_LeapYear not present")</f>
        <v>dms_LeapYear not present</v>
      </c>
      <c r="D105" s="429" t="s">
        <v>195</v>
      </c>
      <c r="E105" s="429" t="s">
        <v>196</v>
      </c>
      <c r="F105" s="456"/>
      <c r="G105" s="456"/>
      <c r="H105" s="456"/>
      <c r="I105" s="456"/>
      <c r="J105" s="456"/>
      <c r="K105" s="457"/>
    </row>
    <row r="106" spans="1:15" hidden="1">
      <c r="B106" s="464" t="s">
        <v>197</v>
      </c>
      <c r="C106" s="466">
        <f>IF(dms_LeapYear_Result="is a leap year",1827,1826)</f>
        <v>1826</v>
      </c>
      <c r="D106" s="429" t="s">
        <v>198</v>
      </c>
      <c r="E106" s="430" t="s">
        <v>199</v>
      </c>
      <c r="F106" s="456"/>
      <c r="G106" s="456"/>
      <c r="H106" s="361" t="s">
        <v>200</v>
      </c>
      <c r="I106" s="456"/>
      <c r="J106" s="456"/>
      <c r="K106" s="457"/>
    </row>
    <row r="107" spans="1:15" hidden="1">
      <c r="B107" s="464" t="s">
        <v>201</v>
      </c>
      <c r="C107" s="466">
        <f>IF(dms_LeapYear_Result="is a leap year",366,365)</f>
        <v>365</v>
      </c>
      <c r="D107" s="429" t="s">
        <v>202</v>
      </c>
      <c r="E107" s="430" t="s">
        <v>203</v>
      </c>
      <c r="F107" s="456"/>
      <c r="G107" s="456"/>
      <c r="H107" s="361" t="s">
        <v>204</v>
      </c>
      <c r="I107" s="456"/>
      <c r="J107" s="456"/>
      <c r="K107" s="457"/>
    </row>
    <row r="108" spans="1:15" ht="15.75" hidden="1" thickBot="1">
      <c r="B108" s="467" t="s">
        <v>205</v>
      </c>
      <c r="C108" s="468">
        <v>1826</v>
      </c>
      <c r="D108" s="469" t="s">
        <v>206</v>
      </c>
      <c r="E108" s="470" t="s">
        <v>207</v>
      </c>
      <c r="F108" s="471"/>
      <c r="G108" s="471"/>
      <c r="H108" s="471"/>
      <c r="I108" s="471"/>
      <c r="J108" s="471"/>
      <c r="K108" s="472"/>
    </row>
    <row r="109" spans="1:15" ht="24" hidden="1" customHeight="1">
      <c r="B109" s="473" t="s">
        <v>208</v>
      </c>
      <c r="C109" s="474" t="str">
        <f>IF(dms_FifthFeeder_flag_NSP="NO","This NSP has only 4 feeder categories","This NSP has 5 feeder categories")</f>
        <v>This NSP has only 4 feeder categories</v>
      </c>
      <c r="D109" s="475"/>
      <c r="E109" s="476"/>
      <c r="F109" s="337"/>
      <c r="G109" s="337"/>
      <c r="H109" s="337"/>
      <c r="I109" s="337"/>
      <c r="J109" s="337"/>
      <c r="K109" s="410"/>
    </row>
    <row r="110" spans="1:15" hidden="1">
      <c r="B110" s="448" t="s">
        <v>209</v>
      </c>
      <c r="C110" s="477">
        <f>IF(dms_FifthFeeder_flag_NSP="NO",10,12)</f>
        <v>10</v>
      </c>
      <c r="D110" s="429" t="s">
        <v>210</v>
      </c>
      <c r="E110" s="446" t="s">
        <v>211</v>
      </c>
      <c r="F110" s="456"/>
      <c r="G110" s="456"/>
      <c r="H110" s="456"/>
      <c r="I110" s="456"/>
      <c r="J110" s="456"/>
      <c r="K110" s="457"/>
      <c r="O110" s="478"/>
    </row>
    <row r="111" spans="1:15" hidden="1">
      <c r="B111" s="449" t="s">
        <v>212</v>
      </c>
      <c r="C111" s="479">
        <v>9</v>
      </c>
      <c r="D111" s="434" t="s">
        <v>213</v>
      </c>
      <c r="E111" s="480" t="s">
        <v>214</v>
      </c>
      <c r="F111" s="481"/>
      <c r="G111" s="481"/>
      <c r="H111" s="481"/>
      <c r="I111" s="481"/>
      <c r="J111" s="481"/>
      <c r="K111" s="482"/>
      <c r="O111" s="478"/>
    </row>
    <row r="112" spans="1:15" hidden="1">
      <c r="B112" s="441" t="s">
        <v>215</v>
      </c>
      <c r="C112" s="483"/>
      <c r="D112" s="484"/>
      <c r="E112" s="367" t="s">
        <v>216</v>
      </c>
      <c r="F112" s="456"/>
      <c r="G112" s="456"/>
      <c r="H112" s="456"/>
      <c r="I112" s="456"/>
      <c r="J112" s="456"/>
      <c r="K112" s="457"/>
    </row>
    <row r="113" spans="1:15" hidden="1">
      <c r="B113" s="448" t="s">
        <v>217</v>
      </c>
      <c r="C113" s="483" t="s">
        <v>218</v>
      </c>
      <c r="D113" s="429" t="s">
        <v>219</v>
      </c>
      <c r="E113" s="444" t="s">
        <v>220</v>
      </c>
      <c r="F113" s="456"/>
      <c r="G113" s="456"/>
      <c r="H113" s="456"/>
      <c r="I113" s="456"/>
      <c r="J113" s="456"/>
      <c r="K113" s="457"/>
      <c r="O113" s="462"/>
    </row>
    <row r="114" spans="1:15" ht="15.75" hidden="1" thickBot="1">
      <c r="B114" s="485" t="s">
        <v>221</v>
      </c>
      <c r="C114" s="486">
        <f>DATEVALUE(dms_060701_StartDateTxt)</f>
        <v>45474</v>
      </c>
      <c r="D114" s="487" t="s">
        <v>222</v>
      </c>
      <c r="E114" s="488" t="s">
        <v>223</v>
      </c>
      <c r="F114" s="489"/>
      <c r="G114" s="489"/>
      <c r="H114" s="489"/>
      <c r="I114" s="489"/>
      <c r="J114" s="489"/>
      <c r="K114" s="490"/>
      <c r="L114" s="325"/>
      <c r="O114" s="462"/>
    </row>
    <row r="115" spans="1:15" s="248" customFormat="1" ht="15.75" hidden="1" thickBot="1">
      <c r="A115" s="245"/>
      <c r="B115" s="380" t="s">
        <v>224</v>
      </c>
      <c r="C115" s="381"/>
      <c r="D115" s="381"/>
      <c r="E115" s="381"/>
      <c r="F115" s="386"/>
      <c r="G115" s="386"/>
      <c r="H115" s="386"/>
      <c r="I115" s="386"/>
      <c r="J115" s="386"/>
      <c r="K115" s="387"/>
      <c r="O115" s="324"/>
    </row>
    <row r="116" spans="1:15" ht="38.25" hidden="1">
      <c r="B116" s="491" t="s">
        <v>225</v>
      </c>
      <c r="C116" s="458" t="s">
        <v>226</v>
      </c>
      <c r="D116" s="367"/>
      <c r="E116" s="367" t="s">
        <v>227</v>
      </c>
      <c r="F116" s="492"/>
      <c r="G116" s="492"/>
      <c r="H116" s="492"/>
      <c r="I116" s="492"/>
      <c r="J116" s="492"/>
      <c r="K116" s="493"/>
      <c r="L116" s="325"/>
      <c r="O116" s="462"/>
    </row>
    <row r="117" spans="1:15" hidden="1">
      <c r="B117" s="441" t="s">
        <v>228</v>
      </c>
      <c r="C117" s="458" t="s">
        <v>229</v>
      </c>
      <c r="D117" s="494"/>
      <c r="E117" s="446" t="s">
        <v>230</v>
      </c>
      <c r="F117" s="456"/>
      <c r="G117" s="456"/>
      <c r="H117" s="456"/>
      <c r="I117" s="456"/>
      <c r="J117" s="456"/>
      <c r="K117" s="457"/>
      <c r="L117" s="325"/>
      <c r="O117" s="462"/>
    </row>
    <row r="118" spans="1:15" hidden="1">
      <c r="B118" s="448" t="s">
        <v>231</v>
      </c>
      <c r="C118" s="483">
        <v>12</v>
      </c>
      <c r="D118" s="429" t="s">
        <v>232</v>
      </c>
      <c r="E118" s="446" t="s">
        <v>233</v>
      </c>
      <c r="F118" s="456"/>
      <c r="G118" s="456"/>
      <c r="H118" s="456"/>
      <c r="I118" s="456"/>
      <c r="J118" s="456"/>
      <c r="K118" s="457"/>
      <c r="O118" s="462"/>
    </row>
    <row r="119" spans="1:15" hidden="1">
      <c r="B119" s="448" t="s">
        <v>234</v>
      </c>
      <c r="C119" s="483" t="s">
        <v>235</v>
      </c>
      <c r="D119" s="429" t="s">
        <v>236</v>
      </c>
      <c r="E119" s="430" t="s">
        <v>237</v>
      </c>
      <c r="F119" s="456"/>
      <c r="G119" s="456"/>
      <c r="H119" s="456"/>
      <c r="I119" s="456"/>
      <c r="J119" s="456"/>
      <c r="K119" s="457"/>
    </row>
    <row r="120" spans="1:15" ht="15.75" hidden="1" thickBot="1">
      <c r="B120" s="485" t="s">
        <v>238</v>
      </c>
      <c r="C120" s="495" t="s">
        <v>239</v>
      </c>
      <c r="D120" s="487" t="s">
        <v>240</v>
      </c>
      <c r="E120" s="496" t="s">
        <v>241</v>
      </c>
      <c r="F120" s="497"/>
      <c r="G120" s="489"/>
      <c r="H120" s="489"/>
      <c r="I120" s="489"/>
      <c r="J120" s="489"/>
      <c r="K120" s="490"/>
    </row>
    <row r="121" spans="1:15" s="248" customFormat="1" ht="15.75" hidden="1" thickBot="1">
      <c r="A121" s="245"/>
      <c r="B121" s="380" t="s">
        <v>242</v>
      </c>
      <c r="C121" s="381"/>
      <c r="D121" s="381"/>
      <c r="E121" s="381"/>
      <c r="F121" s="386"/>
      <c r="G121" s="386"/>
      <c r="H121" s="386"/>
      <c r="I121" s="386"/>
      <c r="J121" s="386"/>
      <c r="K121" s="387"/>
      <c r="O121" s="324"/>
    </row>
    <row r="122" spans="1:15" hidden="1">
      <c r="B122" s="441" t="s">
        <v>243</v>
      </c>
      <c r="C122" s="498"/>
      <c r="D122" s="429"/>
      <c r="E122" s="446"/>
      <c r="F122" s="499"/>
      <c r="G122" s="456"/>
      <c r="H122" s="456"/>
      <c r="I122" s="456"/>
      <c r="J122" s="456"/>
      <c r="K122" s="457"/>
    </row>
    <row r="123" spans="1:15" hidden="1">
      <c r="B123" s="448" t="s">
        <v>244</v>
      </c>
      <c r="C123" s="483" t="str">
        <f>LEFT(PRCP_y3,4)</f>
        <v>2018</v>
      </c>
      <c r="D123" s="429" t="s">
        <v>245</v>
      </c>
      <c r="E123" s="500" t="s">
        <v>246</v>
      </c>
      <c r="F123" s="456"/>
      <c r="G123" s="456"/>
      <c r="H123" s="456"/>
      <c r="I123" s="456"/>
      <c r="J123" s="456"/>
      <c r="K123" s="457"/>
    </row>
    <row r="124" spans="1:15" s="248" customFormat="1" ht="15.75" hidden="1" thickBot="1">
      <c r="A124" s="245"/>
      <c r="B124" s="380" t="s">
        <v>247</v>
      </c>
      <c r="C124" s="381"/>
      <c r="D124" s="381"/>
      <c r="E124" s="381"/>
      <c r="F124" s="386"/>
      <c r="G124" s="386"/>
      <c r="H124" s="386"/>
      <c r="I124" s="386"/>
      <c r="J124" s="386"/>
      <c r="K124" s="387"/>
      <c r="O124" s="324"/>
    </row>
    <row r="125" spans="1:15" hidden="1">
      <c r="B125" s="357" t="s">
        <v>248</v>
      </c>
      <c r="C125" s="501" t="s">
        <v>249</v>
      </c>
      <c r="D125" s="359" t="s">
        <v>250</v>
      </c>
      <c r="E125" s="502"/>
      <c r="F125" s="370"/>
      <c r="G125" s="370"/>
      <c r="H125" s="370"/>
      <c r="I125" s="370"/>
      <c r="J125" s="370"/>
      <c r="K125" s="371"/>
    </row>
    <row r="126" spans="1:15" s="248" customFormat="1" ht="15.75" hidden="1" thickBot="1">
      <c r="A126" s="245"/>
      <c r="B126" s="380" t="s">
        <v>251</v>
      </c>
      <c r="C126" s="381"/>
      <c r="D126" s="381"/>
      <c r="E126" s="381"/>
      <c r="F126" s="386"/>
      <c r="G126" s="386"/>
      <c r="H126" s="386"/>
      <c r="I126" s="386"/>
      <c r="J126" s="386"/>
      <c r="K126" s="387"/>
      <c r="O126" s="324"/>
    </row>
    <row r="127" spans="1:15" s="248" customFormat="1" ht="14.25" hidden="1" customHeight="1">
      <c r="A127" s="245"/>
      <c r="B127" s="503" t="s">
        <v>252</v>
      </c>
      <c r="C127" s="504" t="s">
        <v>253</v>
      </c>
      <c r="D127" s="505" t="s">
        <v>254</v>
      </c>
      <c r="E127" s="506"/>
      <c r="F127" s="507"/>
      <c r="G127" s="507"/>
      <c r="H127" s="507"/>
      <c r="I127" s="507"/>
      <c r="J127" s="507"/>
      <c r="K127" s="508"/>
      <c r="O127" s="324"/>
    </row>
    <row r="128" spans="1:15" s="248" customFormat="1" ht="14.25" hidden="1" customHeight="1">
      <c r="A128" s="245"/>
      <c r="B128" s="509" t="s">
        <v>255</v>
      </c>
      <c r="C128" s="510" t="s">
        <v>249</v>
      </c>
      <c r="D128" s="511" t="s">
        <v>256</v>
      </c>
      <c r="E128" s="512" t="s">
        <v>257</v>
      </c>
      <c r="F128" s="513"/>
      <c r="G128" s="513"/>
      <c r="H128" s="513"/>
      <c r="I128" s="513"/>
      <c r="J128" s="513"/>
      <c r="K128" s="514"/>
      <c r="O128" s="324"/>
    </row>
    <row r="129" spans="1:15" ht="15" hidden="1" customHeight="1">
      <c r="B129" s="395" t="s">
        <v>258</v>
      </c>
      <c r="C129" s="408" t="s">
        <v>249</v>
      </c>
      <c r="D129" s="390" t="s">
        <v>259</v>
      </c>
      <c r="E129" s="390"/>
      <c r="F129" s="515"/>
      <c r="G129" s="515"/>
      <c r="H129" s="515"/>
      <c r="I129" s="515"/>
      <c r="J129" s="515"/>
      <c r="K129" s="516"/>
      <c r="L129" s="245"/>
      <c r="M129" s="245"/>
    </row>
    <row r="130" spans="1:15" ht="15" hidden="1" customHeight="1">
      <c r="B130" s="414" t="s">
        <v>260</v>
      </c>
      <c r="C130" s="358" t="s">
        <v>249</v>
      </c>
      <c r="D130" s="359" t="s">
        <v>261</v>
      </c>
      <c r="E130" s="359"/>
      <c r="F130" s="366"/>
      <c r="G130" s="366"/>
      <c r="H130" s="366"/>
      <c r="I130" s="366"/>
      <c r="J130" s="366"/>
      <c r="K130" s="517"/>
      <c r="L130" s="245"/>
      <c r="M130" s="245"/>
    </row>
    <row r="131" spans="1:15" ht="15" hidden="1" customHeight="1">
      <c r="B131" s="414" t="s">
        <v>262</v>
      </c>
      <c r="C131" s="358" t="s">
        <v>249</v>
      </c>
      <c r="D131" s="359" t="s">
        <v>263</v>
      </c>
      <c r="E131" s="359"/>
      <c r="F131" s="366"/>
      <c r="G131" s="366"/>
      <c r="H131" s="366"/>
      <c r="I131" s="366"/>
      <c r="J131" s="366"/>
      <c r="K131" s="517"/>
      <c r="L131" s="245"/>
      <c r="M131" s="245"/>
    </row>
    <row r="132" spans="1:15" ht="15" hidden="1" customHeight="1">
      <c r="B132" s="518" t="s">
        <v>264</v>
      </c>
      <c r="C132" s="519" t="s">
        <v>249</v>
      </c>
      <c r="D132" s="520" t="s">
        <v>265</v>
      </c>
      <c r="E132" s="520"/>
      <c r="F132" s="521"/>
      <c r="G132" s="521"/>
      <c r="H132" s="521"/>
      <c r="I132" s="521"/>
      <c r="J132" s="521"/>
      <c r="K132" s="522"/>
      <c r="L132" s="245"/>
      <c r="M132" s="245"/>
    </row>
    <row r="133" spans="1:15" ht="15.75" hidden="1" thickBot="1">
      <c r="B133" s="523" t="s">
        <v>266</v>
      </c>
      <c r="C133" s="524" t="s">
        <v>249</v>
      </c>
      <c r="D133" s="487" t="s">
        <v>267</v>
      </c>
      <c r="E133" s="496" t="s">
        <v>268</v>
      </c>
      <c r="F133" s="525"/>
      <c r="G133" s="525"/>
      <c r="H133" s="525"/>
      <c r="I133" s="525"/>
      <c r="J133" s="525"/>
      <c r="K133" s="526"/>
    </row>
    <row r="134" spans="1:15" hidden="1"/>
    <row r="135" spans="1:15" s="248" customFormat="1" ht="15.75" hidden="1" thickBot="1">
      <c r="A135" s="379"/>
      <c r="B135" s="380" t="s">
        <v>269</v>
      </c>
      <c r="C135" s="381"/>
      <c r="D135" s="381"/>
      <c r="E135" s="381"/>
      <c r="F135" s="382"/>
      <c r="G135" s="382"/>
      <c r="H135" s="382"/>
      <c r="I135" s="382"/>
      <c r="J135" s="382"/>
      <c r="K135" s="383"/>
      <c r="O135" s="324"/>
    </row>
    <row r="136" spans="1:15" ht="15.75" hidden="1" thickBot="1">
      <c r="B136" s="527" t="s">
        <v>270</v>
      </c>
      <c r="C136" s="528" t="s">
        <v>249</v>
      </c>
      <c r="D136" s="529" t="s">
        <v>271</v>
      </c>
      <c r="E136" s="530" t="s">
        <v>272</v>
      </c>
      <c r="F136" s="531"/>
      <c r="G136" s="531"/>
      <c r="H136" s="531"/>
      <c r="I136" s="531"/>
      <c r="J136" s="531"/>
      <c r="K136" s="532"/>
    </row>
    <row r="137" spans="1:15" customFormat="1" hidden="1"/>
    <row r="138" spans="1:15" ht="20.25" hidden="1">
      <c r="B138" s="533" t="s">
        <v>273</v>
      </c>
      <c r="C138" s="534" t="s">
        <v>229</v>
      </c>
      <c r="D138" s="535" t="s">
        <v>274</v>
      </c>
      <c r="E138" s="536"/>
      <c r="F138" s="536"/>
      <c r="G138" s="536"/>
      <c r="H138" s="536"/>
      <c r="I138" s="536"/>
      <c r="J138" s="536"/>
      <c r="K138" s="536"/>
    </row>
    <row r="139" spans="1:15" hidden="1"/>
    <row r="140" spans="1:15" ht="15.75" hidden="1" thickBot="1">
      <c r="B140" s="537" t="s">
        <v>275</v>
      </c>
      <c r="C140" s="538"/>
      <c r="D140" s="538"/>
      <c r="E140" s="538"/>
      <c r="F140" s="539"/>
      <c r="G140" s="539"/>
      <c r="H140" s="539"/>
      <c r="I140" s="539"/>
      <c r="J140" s="539"/>
      <c r="K140" s="540"/>
    </row>
    <row r="141" spans="1:15" hidden="1">
      <c r="B141" s="541" t="s">
        <v>276</v>
      </c>
      <c r="C141" s="542" t="s">
        <v>249</v>
      </c>
      <c r="D141" s="543" t="s">
        <v>277</v>
      </c>
      <c r="E141" s="544"/>
      <c r="F141" s="545"/>
      <c r="G141" s="545"/>
      <c r="H141" s="545"/>
      <c r="I141" s="545"/>
      <c r="J141" s="545"/>
      <c r="K141" s="546"/>
    </row>
    <row r="142" spans="1:15" hidden="1">
      <c r="B142" s="547"/>
      <c r="C142" s="548" t="s">
        <v>278</v>
      </c>
      <c r="D142" s="549" t="s">
        <v>279</v>
      </c>
      <c r="E142" s="550"/>
      <c r="F142" s="551"/>
      <c r="G142" s="551"/>
      <c r="H142" s="551"/>
      <c r="I142" s="551"/>
      <c r="J142" s="551"/>
      <c r="K142" s="552"/>
    </row>
    <row r="143" spans="1:15" hidden="1">
      <c r="B143" s="547"/>
      <c r="C143" s="553">
        <v>2013</v>
      </c>
      <c r="D143" s="554" t="s">
        <v>280</v>
      </c>
      <c r="E143" s="555"/>
      <c r="F143" s="556"/>
      <c r="G143" s="556"/>
      <c r="H143" s="556"/>
      <c r="I143" s="556"/>
      <c r="J143" s="556"/>
      <c r="K143" s="557"/>
    </row>
    <row r="144" spans="1:15" hidden="1">
      <c r="B144" s="547"/>
      <c r="C144" s="553">
        <v>2014</v>
      </c>
      <c r="D144" s="554" t="s">
        <v>281</v>
      </c>
      <c r="E144" s="555"/>
      <c r="F144" s="556"/>
      <c r="G144" s="556"/>
      <c r="H144" s="556"/>
      <c r="I144" s="556"/>
      <c r="J144" s="556"/>
      <c r="K144" s="557"/>
    </row>
    <row r="145" spans="1:12" ht="14.25" hidden="1">
      <c r="A145" s="558"/>
      <c r="B145" s="547"/>
      <c r="C145" s="553">
        <v>2015</v>
      </c>
      <c r="D145" s="554" t="s">
        <v>282</v>
      </c>
      <c r="E145" s="555"/>
      <c r="F145" s="556"/>
      <c r="G145" s="556"/>
      <c r="H145" s="556"/>
      <c r="I145" s="556"/>
      <c r="J145" s="556"/>
      <c r="K145" s="557"/>
    </row>
    <row r="146" spans="1:12" ht="14.25" hidden="1">
      <c r="A146" s="558"/>
      <c r="B146" s="547"/>
      <c r="C146" s="553">
        <v>2016</v>
      </c>
      <c r="D146" s="554" t="s">
        <v>283</v>
      </c>
      <c r="E146" s="555"/>
      <c r="F146" s="556"/>
      <c r="G146" s="556"/>
      <c r="H146" s="556"/>
      <c r="I146" s="556"/>
      <c r="J146" s="556"/>
      <c r="K146" s="557"/>
    </row>
    <row r="147" spans="1:12" ht="14.25" hidden="1">
      <c r="A147" s="558"/>
      <c r="B147" s="559"/>
      <c r="C147" s="560">
        <v>2017</v>
      </c>
      <c r="D147" s="561" t="s">
        <v>284</v>
      </c>
      <c r="E147" s="562"/>
      <c r="F147" s="563"/>
      <c r="G147" s="563"/>
      <c r="H147" s="563"/>
      <c r="I147" s="563"/>
      <c r="J147" s="563"/>
      <c r="K147" s="564"/>
    </row>
    <row r="148" spans="1:12" ht="14.25" hidden="1">
      <c r="A148" s="558"/>
      <c r="B148" s="559"/>
      <c r="C148" s="560">
        <v>2018</v>
      </c>
      <c r="D148" s="561" t="s">
        <v>285</v>
      </c>
      <c r="E148" s="562"/>
      <c r="F148" s="563"/>
      <c r="G148" s="563"/>
      <c r="H148" s="563"/>
      <c r="I148" s="563"/>
      <c r="J148" s="563"/>
      <c r="K148" s="564"/>
    </row>
    <row r="149" spans="1:12" ht="14.25" hidden="1">
      <c r="A149" s="558"/>
      <c r="B149" s="559"/>
      <c r="C149" s="560">
        <v>2019</v>
      </c>
      <c r="D149" s="561" t="s">
        <v>286</v>
      </c>
      <c r="E149" s="562"/>
      <c r="F149" s="563"/>
      <c r="G149" s="563"/>
      <c r="H149" s="563"/>
      <c r="I149" s="563"/>
      <c r="J149" s="563"/>
      <c r="K149" s="564"/>
    </row>
    <row r="150" spans="1:12" ht="14.25" hidden="1">
      <c r="A150" s="558"/>
      <c r="B150" s="559"/>
      <c r="C150" s="560">
        <v>2020</v>
      </c>
      <c r="D150" s="561" t="s">
        <v>287</v>
      </c>
      <c r="E150" s="562"/>
      <c r="F150" s="563"/>
      <c r="G150" s="563"/>
      <c r="H150" s="563"/>
      <c r="I150" s="563"/>
      <c r="J150" s="563"/>
      <c r="K150" s="564"/>
    </row>
    <row r="151" spans="1:12" hidden="1" thickBot="1">
      <c r="A151" s="558"/>
      <c r="B151" s="565"/>
      <c r="C151" s="566">
        <v>2021</v>
      </c>
      <c r="D151" s="567" t="s">
        <v>288</v>
      </c>
      <c r="E151" s="568"/>
      <c r="F151" s="569"/>
      <c r="G151" s="569"/>
      <c r="H151" s="569"/>
      <c r="I151" s="569"/>
      <c r="J151" s="569"/>
      <c r="K151" s="570"/>
    </row>
    <row r="152" spans="1:12" ht="14.25" hidden="1">
      <c r="A152" s="558"/>
      <c r="B152" s="558"/>
      <c r="C152" s="558"/>
    </row>
    <row r="153" spans="1:12" ht="14.25">
      <c r="A153" s="558"/>
      <c r="B153" s="558"/>
      <c r="C153" s="558"/>
    </row>
    <row r="154" spans="1:12">
      <c r="A154"/>
      <c r="B154"/>
      <c r="C154"/>
      <c r="D154"/>
      <c r="E154"/>
      <c r="F154"/>
      <c r="G154"/>
      <c r="H154"/>
      <c r="I154"/>
      <c r="J154"/>
      <c r="K154"/>
      <c r="L154"/>
    </row>
    <row r="155" spans="1:12">
      <c r="A155"/>
      <c r="B155"/>
      <c r="C155"/>
      <c r="D155"/>
      <c r="E155"/>
      <c r="F155"/>
      <c r="G155"/>
      <c r="H155"/>
      <c r="I155"/>
      <c r="J155"/>
      <c r="K155"/>
      <c r="L155"/>
    </row>
    <row r="156" spans="1:12">
      <c r="A156"/>
      <c r="B156"/>
      <c r="C156"/>
      <c r="D156"/>
      <c r="E156"/>
      <c r="F156"/>
      <c r="G156"/>
      <c r="H156"/>
      <c r="I156"/>
      <c r="J156"/>
      <c r="K156"/>
      <c r="L156"/>
    </row>
    <row r="157" spans="1:12">
      <c r="A157"/>
      <c r="B157"/>
      <c r="C157"/>
      <c r="D157"/>
      <c r="E157"/>
      <c r="F157"/>
      <c r="G157"/>
      <c r="H157"/>
      <c r="I157"/>
      <c r="J157"/>
      <c r="K157"/>
      <c r="L157"/>
    </row>
    <row r="158" spans="1:12">
      <c r="A158"/>
      <c r="B158"/>
      <c r="C158"/>
      <c r="D158"/>
      <c r="E158"/>
      <c r="F158"/>
      <c r="G158"/>
      <c r="H158"/>
      <c r="I158"/>
      <c r="J158"/>
      <c r="K158"/>
      <c r="L158"/>
    </row>
  </sheetData>
  <mergeCells count="19">
    <mergeCell ref="C55:I55"/>
    <mergeCell ref="E20:H20"/>
    <mergeCell ref="C21:D21"/>
    <mergeCell ref="E21:H21"/>
    <mergeCell ref="C24:D24"/>
    <mergeCell ref="E24:H24"/>
    <mergeCell ref="E25:H25"/>
    <mergeCell ref="C26:D26"/>
    <mergeCell ref="E26:H26"/>
    <mergeCell ref="B34:I34"/>
    <mergeCell ref="C53:D53"/>
    <mergeCell ref="E54:I54"/>
    <mergeCell ref="C19:D19"/>
    <mergeCell ref="E19:H19"/>
    <mergeCell ref="B8:I8"/>
    <mergeCell ref="B12:I12"/>
    <mergeCell ref="C14:E14"/>
    <mergeCell ref="C15:E15"/>
    <mergeCell ref="C16:E16"/>
  </mergeCells>
  <conditionalFormatting sqref="B92">
    <cfRule type="expression" dxfId="44" priority="5">
      <formula>"dms_Model=""EB"""</formula>
    </cfRule>
  </conditionalFormatting>
  <conditionalFormatting sqref="B94">
    <cfRule type="expression" dxfId="43" priority="6">
      <formula>dms_Model="CA"</formula>
    </cfRule>
  </conditionalFormatting>
  <conditionalFormatting sqref="B102">
    <cfRule type="expression" dxfId="42" priority="3">
      <formula>IF(OR(dms_Model="ARR",dms_Model="Reset"),"True")</formula>
    </cfRule>
  </conditionalFormatting>
  <conditionalFormatting sqref="B115">
    <cfRule type="expression" dxfId="41" priority="4">
      <formula>dms_Model="ARR"</formula>
    </cfRule>
  </conditionalFormatting>
  <conditionalFormatting sqref="C37">
    <cfRule type="expression" dxfId="40" priority="20">
      <formula>dms_FRCPlength_Num&lt;6</formula>
    </cfRule>
  </conditionalFormatting>
  <conditionalFormatting sqref="C40">
    <cfRule type="expression" dxfId="39" priority="29">
      <formula>dms_CRCPlength_Num&lt;6</formula>
    </cfRule>
  </conditionalFormatting>
  <conditionalFormatting sqref="C41">
    <cfRule type="expression" dxfId="38" priority="34">
      <formula>dms_CRCPlength_Num&lt;11</formula>
    </cfRule>
  </conditionalFormatting>
  <conditionalFormatting sqref="C42">
    <cfRule type="expression" dxfId="37" priority="7">
      <formula>dms_PRCPlength_Num&lt;1</formula>
    </cfRule>
  </conditionalFormatting>
  <conditionalFormatting sqref="C43">
    <cfRule type="expression" dxfId="36" priority="12">
      <formula>dms_PRCPlength_Num&lt;6</formula>
    </cfRule>
  </conditionalFormatting>
  <conditionalFormatting sqref="C63">
    <cfRule type="expression" dxfId="35" priority="42">
      <formula>SUM(dms_SingleYear_Model)&gt;0</formula>
    </cfRule>
  </conditionalFormatting>
  <conditionalFormatting sqref="C90">
    <cfRule type="expression" dxfId="34" priority="41">
      <formula>dms_MultiYear_Flag=1</formula>
    </cfRule>
  </conditionalFormatting>
  <conditionalFormatting sqref="C100">
    <cfRule type="cellIs" dxfId="32" priority="2" operator="equal">
      <formula>"error"</formula>
    </cfRule>
  </conditionalFormatting>
  <conditionalFormatting sqref="D37">
    <cfRule type="expression" dxfId="31" priority="21">
      <formula>dms_FRCPlength_Num&lt;7</formula>
    </cfRule>
  </conditionalFormatting>
  <conditionalFormatting sqref="D39">
    <cfRule type="expression" dxfId="30" priority="25">
      <formula>dms_CRCPlength_Num&lt;2</formula>
    </cfRule>
  </conditionalFormatting>
  <conditionalFormatting sqref="D40">
    <cfRule type="expression" dxfId="29" priority="30">
      <formula>dms_CRCPlength_Num&lt;7</formula>
    </cfRule>
  </conditionalFormatting>
  <conditionalFormatting sqref="D41">
    <cfRule type="expression" dxfId="28" priority="35">
      <formula>dms_CRCPlength_Num&lt;12</formula>
    </cfRule>
  </conditionalFormatting>
  <conditionalFormatting sqref="D42">
    <cfRule type="expression" dxfId="27" priority="8">
      <formula>dms_PRCPlength_Num&lt;2</formula>
    </cfRule>
  </conditionalFormatting>
  <conditionalFormatting sqref="D43">
    <cfRule type="expression" dxfId="26" priority="13">
      <formula>dms_PRCPlength_Num&lt;7</formula>
    </cfRule>
  </conditionalFormatting>
  <conditionalFormatting sqref="E36">
    <cfRule type="expression" dxfId="25" priority="17">
      <formula>dms_FRCPlength_Num&lt;3</formula>
    </cfRule>
  </conditionalFormatting>
  <conditionalFormatting sqref="E37">
    <cfRule type="expression" dxfId="24" priority="22">
      <formula>dms_FRCPlength_Num&lt;8</formula>
    </cfRule>
  </conditionalFormatting>
  <conditionalFormatting sqref="E39">
    <cfRule type="expression" dxfId="23" priority="26">
      <formula>dms_CRCPlength_Num&lt;3</formula>
    </cfRule>
  </conditionalFormatting>
  <conditionalFormatting sqref="E40">
    <cfRule type="expression" dxfId="22" priority="31">
      <formula>dms_CRCPlength_Num&lt;8</formula>
    </cfRule>
  </conditionalFormatting>
  <conditionalFormatting sqref="E41">
    <cfRule type="expression" dxfId="21" priority="36">
      <formula>dms_CRCPlength_Num&lt;13</formula>
    </cfRule>
  </conditionalFormatting>
  <conditionalFormatting sqref="E42">
    <cfRule type="expression" dxfId="20" priority="9">
      <formula>dms_PRCPlength_Num&lt;3</formula>
    </cfRule>
  </conditionalFormatting>
  <conditionalFormatting sqref="E43">
    <cfRule type="expression" dxfId="19" priority="14">
      <formula>dms_PRCPlength_Num&lt;8</formula>
    </cfRule>
  </conditionalFormatting>
  <conditionalFormatting sqref="F36">
    <cfRule type="expression" dxfId="18" priority="18">
      <formula>dms_FRCPlength_Num&lt;4</formula>
    </cfRule>
  </conditionalFormatting>
  <conditionalFormatting sqref="F37">
    <cfRule type="expression" dxfId="17" priority="23">
      <formula>dms_FRCPlength_Num&lt;9</formula>
    </cfRule>
  </conditionalFormatting>
  <conditionalFormatting sqref="F39">
    <cfRule type="expression" dxfId="16" priority="27">
      <formula>dms_CRCPlength_Num&lt;4</formula>
    </cfRule>
  </conditionalFormatting>
  <conditionalFormatting sqref="F40">
    <cfRule type="expression" dxfId="15" priority="32">
      <formula>dms_CRCPlength_Num&lt;9</formula>
    </cfRule>
  </conditionalFormatting>
  <conditionalFormatting sqref="F41">
    <cfRule type="expression" dxfId="14" priority="37">
      <formula>dms_CRCPlength_Num&lt;14</formula>
    </cfRule>
  </conditionalFormatting>
  <conditionalFormatting sqref="F42">
    <cfRule type="expression" dxfId="13" priority="10">
      <formula>dms_PRCPlength_Num&lt;4</formula>
    </cfRule>
  </conditionalFormatting>
  <conditionalFormatting sqref="F43">
    <cfRule type="expression" dxfId="12" priority="15">
      <formula>dms_PRCPlength_Num&lt;9</formula>
    </cfRule>
  </conditionalFormatting>
  <conditionalFormatting sqref="G36">
    <cfRule type="expression" dxfId="11" priority="19">
      <formula>dms_FRCPlength_Num&lt;5</formula>
    </cfRule>
  </conditionalFormatting>
  <conditionalFormatting sqref="G37">
    <cfRule type="expression" dxfId="10" priority="24">
      <formula>dms_FRCPlength_Num&lt;10</formula>
    </cfRule>
  </conditionalFormatting>
  <conditionalFormatting sqref="G39">
    <cfRule type="expression" dxfId="9" priority="28">
      <formula>dms_CRCPlength_Num&lt;5</formula>
    </cfRule>
  </conditionalFormatting>
  <conditionalFormatting sqref="G40">
    <cfRule type="expression" dxfId="8" priority="33">
      <formula>dms_CRCPlength_Num&lt;10</formula>
    </cfRule>
  </conditionalFormatting>
  <conditionalFormatting sqref="G41">
    <cfRule type="expression" dxfId="7" priority="38">
      <formula>dms_CRCPlength_Num&lt;15</formula>
    </cfRule>
  </conditionalFormatting>
  <conditionalFormatting sqref="G42">
    <cfRule type="expression" dxfId="6" priority="11">
      <formula>dms_PRCPlength_Num&lt;5</formula>
    </cfRule>
  </conditionalFormatting>
  <conditionalFormatting sqref="G43">
    <cfRule type="expression" dxfId="5" priority="16">
      <formula>dms_PRCPlength_Num&lt;10</formula>
    </cfRule>
  </conditionalFormatting>
  <conditionalFormatting sqref="H36:H37">
    <cfRule type="expression" dxfId="4" priority="39">
      <formula>dms_CRCPlength_Num&lt;6</formula>
    </cfRule>
  </conditionalFormatting>
  <conditionalFormatting sqref="H39:H41">
    <cfRule type="expression" dxfId="3" priority="40">
      <formula>dms_CRCPlength_Num&lt;6</formula>
    </cfRule>
  </conditionalFormatting>
  <dataValidations count="16">
    <dataValidation type="whole" allowBlank="1" showInputMessage="1" showErrorMessage="1" sqref="G22 G27:G28" xr:uid="{2A9AC3D8-0B94-4707-8A71-03A396D237DA}">
      <formula1>1</formula1>
      <formula2>9999</formula2>
    </dataValidation>
    <dataValidation type="list" operator="lessThanOrEqual" showInputMessage="1" showErrorMessage="1" prompt="Please use drop down to select correct business name. ABN will auto populate." sqref="C14:E14" xr:uid="{311DF4B7-9A76-4138-8F6F-69532D36AD8E}">
      <formula1>dms_TradingName_List</formula1>
    </dataValidation>
    <dataValidation type="list" allowBlank="1" showInputMessage="1" showErrorMessage="1" sqref="C53:D53" xr:uid="{15B73062-4755-43EA-AE54-E0A6D3AA45A8}">
      <formula1>dms_SourceList</formula1>
    </dataValidation>
    <dataValidation type="list" allowBlank="1" showInputMessage="1" showErrorMessage="1" prompt="Please use drop down to select correct state." sqref="E22" xr:uid="{2B169F98-F017-4A30-A352-D03C6A810299}">
      <formula1>"ACT,NSW,NT,Qld,SA,Tas,Vic,WA"</formula1>
    </dataValidation>
    <dataValidation type="list" operator="lessThanOrEqual" showInputMessage="1" showErrorMessage="1" sqref="H14:H15" xr:uid="{1209A21A-C028-4874-B523-37F6AAD0A82B}">
      <formula1>dms_TradingName_List</formula1>
    </dataValidation>
    <dataValidation type="list" allowBlank="1" showInputMessage="1" showErrorMessage="1" sqref="C57" xr:uid="{833CFA4F-4A1E-43E1-8D89-C2B3071FE7B8}">
      <formula1>"Yes, No"</formula1>
    </dataValidation>
    <dataValidation type="list" allowBlank="1" showInputMessage="1" showErrorMessage="1" sqref="C64" xr:uid="{899102EA-9A09-4A2C-8991-17287A204770}">
      <formula1>"Public, Confidential"</formula1>
    </dataValidation>
    <dataValidation type="list" operator="lessThanOrEqual" showInputMessage="1" showErrorMessage="1" sqref="E27" xr:uid="{705AD835-2F1B-4525-8B53-EA6BD5C9238E}">
      <formula1>"ACT,NSW,NT,Qld,SA,Tas,Vic,WA"</formula1>
    </dataValidation>
    <dataValidation type="textLength" operator="greaterThan" showInputMessage="1" showErrorMessage="1" sqref="E19 E21:H21 E26:H26 E24" xr:uid="{187A873C-35BD-4FBC-ADB1-604853631751}">
      <formula1>1</formula1>
    </dataValidation>
    <dataValidation type="list" allowBlank="1" showInputMessage="1" showErrorMessage="1" sqref="C61" xr:uid="{A63661BF-26C5-43F9-8E45-F89054DE9D9E}">
      <formula1>"Financial, Calendar, Other"</formula1>
    </dataValidation>
    <dataValidation type="list" allowBlank="1" showInputMessage="1" showErrorMessage="1" sqref="C54" xr:uid="{6567862E-6674-4A61-89C6-9FCF6BDC7CA7}">
      <formula1>dms_DataQuality_List</formula1>
    </dataValidation>
    <dataValidation type="textLength" operator="lessThan" allowBlank="1" showInputMessage="1" showErrorMessage="1" promptTitle="Amendment reason" prompt="If this submission is a resubmission because data has been amended, NSP to provide amendment reason. _x000a__x000a_eg. corrected data errors in tables 3.1.1 &amp; 3.5.1" sqref="C55:I55" xr:uid="{77F2A5A9-5DB1-4A8C-B57A-FEA1429150BD}">
      <formula1>150</formula1>
    </dataValidation>
    <dataValidation type="list" allowBlank="1" showInputMessage="1" showErrorMessage="1" promptTitle="Model" prompt="Make sure corresponding Source type is correctly selected !!!_x000a__x000a_eg: ABC=Reporting, Reset=Regulatory proposal  etc" sqref="C62" xr:uid="{FDEBADFE-B7E6-4EBD-B173-433E4BC8FAF5}">
      <formula1>dms_Model_List</formula1>
    </dataValidation>
    <dataValidation type="list" allowBlank="1" showInputMessage="1" showErrorMessage="1" sqref="C88" xr:uid="{7B0F5764-5B1D-4F54-9E06-10601B14E7BD}">
      <formula1>"Yes, No, yes, no"</formula1>
    </dataValidation>
    <dataValidation allowBlank="1" showInputMessage="1" showErrorMessage="1" prompt="If this is a MultiRYE historical ABC RIN then this value is set from the value specified in cell C75 - otherwise it is taken from the values calculated in FRCP_y5 (or whichever is last relevant year)." sqref="C80" xr:uid="{2D223890-1E50-451B-96D0-FB56B578CBFA}"/>
    <dataValidation type="list" allowBlank="1" showInputMessage="1" showErrorMessage="1" sqref="C46 C48 C36" xr:uid="{D6DF16DB-759E-43D7-9155-4207C46C6028}">
      <formula1>IF(dms_RPT="financial",dms_Financial_Years,dms_Calendar_Years)</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1" operator="containsText" id="{820B5E6F-197C-4DE5-B4C8-83E47BFBE578}">
            <xm:f>NOT(ISERROR(SEARCH("error - NR not present",C98)))</xm:f>
            <xm:f>"error - NR not present"</xm:f>
            <x14:dxf>
              <font>
                <color rgb="FF9C0006"/>
              </font>
              <fill>
                <patternFill>
                  <bgColor rgb="FFFFC7CE"/>
                </patternFill>
              </fill>
            </x14:dxf>
          </x14:cfRule>
          <xm:sqref>C98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fitToPage="1"/>
  </sheetPr>
  <dimension ref="A1:AA88"/>
  <sheetViews>
    <sheetView showGridLines="0" topLeftCell="A20" zoomScale="70" zoomScaleNormal="70" workbookViewId="0">
      <selection activeCell="F59" sqref="F59"/>
    </sheetView>
  </sheetViews>
  <sheetFormatPr defaultColWidth="9.140625" defaultRowHeight="15"/>
  <cols>
    <col min="1" max="1" width="14" style="2" customWidth="1"/>
    <col min="2" max="2" width="65.85546875" style="6" customWidth="1"/>
    <col min="3" max="5" width="12.140625" style="6" customWidth="1"/>
    <col min="6" max="6" width="11.140625" style="6" customWidth="1"/>
    <col min="7" max="23" width="12.140625" style="6" customWidth="1"/>
    <col min="24" max="16384" width="9.140625" style="6"/>
  </cols>
  <sheetData>
    <row r="1" spans="1:27" ht="30" customHeight="1">
      <c r="B1" s="4" t="s">
        <v>0</v>
      </c>
      <c r="C1" s="4"/>
      <c r="D1" s="4"/>
      <c r="E1" s="4"/>
      <c r="F1" s="4"/>
      <c r="G1" s="5"/>
      <c r="H1" s="5"/>
      <c r="I1" s="5"/>
      <c r="J1" s="5"/>
      <c r="K1" s="5"/>
      <c r="L1" s="5"/>
      <c r="M1" s="5"/>
      <c r="N1" s="5"/>
      <c r="O1" s="5"/>
      <c r="P1" s="5"/>
      <c r="Q1" s="5"/>
      <c r="R1" s="5"/>
      <c r="S1" s="5"/>
      <c r="T1" s="5"/>
      <c r="U1" s="5"/>
      <c r="V1" s="5"/>
      <c r="W1" s="5"/>
      <c r="X1" s="5"/>
      <c r="Y1" s="5"/>
      <c r="Z1" s="5"/>
    </row>
    <row r="2" spans="1:27" ht="30" customHeight="1">
      <c r="B2" s="7" t="s">
        <v>8</v>
      </c>
      <c r="C2" s="7"/>
      <c r="D2" s="7"/>
      <c r="E2" s="7"/>
      <c r="F2" s="7"/>
      <c r="G2" s="5"/>
      <c r="H2" s="5"/>
      <c r="I2" s="5"/>
      <c r="J2" s="5"/>
      <c r="K2" s="5"/>
      <c r="L2" s="5"/>
      <c r="M2" s="5"/>
      <c r="N2" s="5"/>
      <c r="O2" s="5"/>
      <c r="P2" s="5"/>
      <c r="Q2" s="5"/>
      <c r="R2" s="5"/>
      <c r="S2" s="5"/>
      <c r="T2" s="5"/>
      <c r="U2" s="5"/>
      <c r="V2" s="5"/>
      <c r="W2" s="5"/>
      <c r="X2" s="5"/>
      <c r="Y2" s="5"/>
      <c r="Z2" s="5"/>
    </row>
    <row r="3" spans="1:27" ht="30" customHeight="1">
      <c r="B3" s="3" t="s">
        <v>289</v>
      </c>
      <c r="C3" s="4"/>
      <c r="D3" s="4"/>
      <c r="E3" s="4"/>
      <c r="F3" s="4"/>
      <c r="G3" s="5"/>
      <c r="H3" s="5"/>
      <c r="I3" s="5"/>
      <c r="J3" s="5"/>
      <c r="K3" s="5"/>
      <c r="L3" s="5"/>
      <c r="M3" s="5"/>
      <c r="N3" s="5"/>
      <c r="O3" s="5"/>
      <c r="P3" s="5"/>
      <c r="Q3" s="5"/>
      <c r="R3" s="5"/>
      <c r="S3" s="5"/>
      <c r="T3" s="5"/>
      <c r="U3" s="5"/>
      <c r="V3" s="5"/>
      <c r="W3" s="5"/>
      <c r="X3" s="5"/>
      <c r="Y3" s="5"/>
      <c r="Z3" s="5"/>
    </row>
    <row r="4" spans="1:27" ht="30" customHeight="1">
      <c r="B4" s="8" t="s">
        <v>290</v>
      </c>
      <c r="C4" s="8"/>
      <c r="D4" s="8"/>
      <c r="E4" s="8"/>
      <c r="F4" s="8"/>
      <c r="G4" s="8"/>
      <c r="H4" s="8"/>
      <c r="I4" s="8"/>
      <c r="J4" s="8"/>
      <c r="K4" s="8"/>
      <c r="L4" s="8"/>
      <c r="M4" s="8"/>
      <c r="N4" s="8"/>
      <c r="O4" s="8"/>
      <c r="P4" s="8"/>
      <c r="Q4" s="8"/>
      <c r="R4" s="8"/>
      <c r="S4" s="8"/>
      <c r="T4" s="8"/>
      <c r="U4" s="8"/>
      <c r="V4" s="8"/>
      <c r="W4" s="8"/>
      <c r="X4" s="8"/>
      <c r="Y4" s="8"/>
      <c r="Z4" s="8"/>
    </row>
    <row r="6" spans="1:27" ht="25.5" customHeight="1">
      <c r="B6" s="9" t="s">
        <v>3</v>
      </c>
      <c r="C6" s="9"/>
      <c r="D6" s="9"/>
      <c r="E6" s="9"/>
      <c r="F6" s="9"/>
      <c r="G6" s="9"/>
      <c r="H6" s="9"/>
      <c r="I6" s="9"/>
      <c r="J6" s="9"/>
      <c r="K6" s="9"/>
      <c r="L6" s="9"/>
      <c r="M6" s="9"/>
      <c r="N6" s="9"/>
      <c r="O6" s="9"/>
      <c r="P6" s="9"/>
      <c r="Q6" s="9"/>
      <c r="R6" s="9"/>
      <c r="S6" s="9"/>
      <c r="T6" s="9"/>
      <c r="U6" s="9"/>
      <c r="V6" s="9"/>
      <c r="W6" s="9"/>
    </row>
    <row r="7" spans="1:27" ht="21.75" customHeight="1">
      <c r="A7" s="110"/>
      <c r="B7" s="111" t="s">
        <v>291</v>
      </c>
      <c r="C7" s="112"/>
      <c r="D7" s="112"/>
      <c r="E7" s="112"/>
      <c r="F7" s="112"/>
      <c r="G7" s="112"/>
      <c r="H7" s="112"/>
      <c r="I7" s="112"/>
      <c r="J7" s="112"/>
      <c r="K7" s="112"/>
      <c r="L7" s="112"/>
      <c r="M7" s="113"/>
      <c r="N7"/>
      <c r="O7"/>
      <c r="P7"/>
      <c r="Q7"/>
      <c r="R7" s="9"/>
      <c r="S7" s="9"/>
      <c r="T7" s="9"/>
      <c r="U7" s="9"/>
      <c r="V7" s="9"/>
      <c r="W7" s="9"/>
    </row>
    <row r="8" spans="1:27" ht="128.25" customHeight="1">
      <c r="A8" s="114"/>
      <c r="B8" s="682" t="s">
        <v>292</v>
      </c>
      <c r="C8" s="683"/>
      <c r="D8" s="683"/>
      <c r="E8" s="683"/>
      <c r="F8" s="683"/>
      <c r="G8" s="683"/>
      <c r="H8" s="683"/>
      <c r="I8" s="683"/>
      <c r="J8" s="683"/>
      <c r="K8" s="683"/>
      <c r="L8" s="683"/>
      <c r="M8" s="684"/>
      <c r="N8"/>
      <c r="O8"/>
      <c r="P8"/>
      <c r="Q8"/>
      <c r="R8"/>
      <c r="S8" s="115"/>
      <c r="T8"/>
      <c r="U8"/>
      <c r="V8"/>
      <c r="W8"/>
    </row>
    <row r="9" spans="1:27">
      <c r="B9" s="10"/>
      <c r="C9" s="10"/>
      <c r="D9" s="10"/>
      <c r="E9" s="10"/>
      <c r="F9" s="10"/>
      <c r="G9" s="10"/>
      <c r="H9" s="10"/>
      <c r="I9" s="10"/>
      <c r="J9" s="10"/>
      <c r="K9" s="10"/>
      <c r="L9" s="10"/>
      <c r="M9" s="10"/>
      <c r="N9" s="10"/>
      <c r="O9" s="10"/>
      <c r="P9" s="10"/>
      <c r="Q9" s="10"/>
      <c r="R9" s="10"/>
      <c r="S9" s="10"/>
      <c r="T9" s="10"/>
      <c r="U9" s="10"/>
      <c r="V9" s="10"/>
      <c r="W9" s="10"/>
    </row>
    <row r="10" spans="1:27">
      <c r="B10" s="10"/>
      <c r="C10" s="10"/>
      <c r="D10" s="10"/>
      <c r="E10" s="10"/>
      <c r="F10" s="10"/>
      <c r="G10" s="10"/>
      <c r="H10" s="10"/>
      <c r="I10" s="10"/>
      <c r="J10" s="10"/>
      <c r="K10" s="10"/>
      <c r="L10" s="10"/>
      <c r="M10" s="10"/>
      <c r="N10" s="10"/>
      <c r="O10" s="227"/>
      <c r="P10" s="227"/>
      <c r="Q10" s="227"/>
      <c r="R10" s="227"/>
      <c r="S10" s="227"/>
      <c r="T10" s="227"/>
      <c r="U10" s="227"/>
      <c r="V10" s="227"/>
      <c r="W10" s="227"/>
      <c r="X10"/>
      <c r="Y10"/>
      <c r="Z10"/>
      <c r="AA10"/>
    </row>
    <row r="11" spans="1:27" customFormat="1" ht="15.75" thickBot="1">
      <c r="A11" s="2"/>
    </row>
    <row r="12" spans="1:27" customFormat="1" ht="16.5" thickBot="1">
      <c r="A12" s="2"/>
      <c r="B12" s="11" t="s">
        <v>293</v>
      </c>
      <c r="C12" s="11"/>
      <c r="D12" s="12"/>
      <c r="E12" s="12"/>
      <c r="F12" s="12"/>
      <c r="G12" s="12"/>
      <c r="H12" s="12"/>
      <c r="I12" s="12"/>
      <c r="J12" s="12"/>
      <c r="K12" s="12"/>
      <c r="L12" s="175"/>
      <c r="M12" s="12"/>
      <c r="N12" s="175"/>
    </row>
    <row r="13" spans="1:27" s="13" customFormat="1" ht="15.75">
      <c r="A13" s="2"/>
      <c r="B13" s="208"/>
      <c r="C13" s="685" t="s">
        <v>294</v>
      </c>
      <c r="D13" s="686"/>
      <c r="E13" s="686"/>
      <c r="F13" s="686"/>
      <c r="G13" s="686"/>
      <c r="H13" s="686"/>
      <c r="I13" s="686"/>
      <c r="J13" s="686"/>
      <c r="K13" s="686"/>
      <c r="L13" s="687"/>
      <c r="M13" s="686" t="s">
        <v>295</v>
      </c>
      <c r="N13" s="687"/>
      <c r="O13"/>
      <c r="P13"/>
      <c r="Q13"/>
      <c r="R13"/>
      <c r="S13"/>
      <c r="T13"/>
      <c r="U13"/>
      <c r="V13"/>
      <c r="W13"/>
      <c r="X13" s="1"/>
      <c r="Y13" s="1"/>
      <c r="Z13" s="1"/>
      <c r="AA13" s="1"/>
    </row>
    <row r="14" spans="1:27" ht="16.5" thickBot="1">
      <c r="B14" s="208"/>
      <c r="C14" s="210" t="s">
        <v>296</v>
      </c>
      <c r="D14" s="14" t="s">
        <v>297</v>
      </c>
      <c r="E14" s="15" t="s">
        <v>296</v>
      </c>
      <c r="F14" s="15" t="s">
        <v>298</v>
      </c>
      <c r="G14" s="15" t="s">
        <v>44</v>
      </c>
      <c r="H14" s="15" t="s">
        <v>299</v>
      </c>
      <c r="I14" s="15" t="s">
        <v>300</v>
      </c>
      <c r="J14" s="15" t="s">
        <v>142</v>
      </c>
      <c r="K14" s="15" t="s">
        <v>301</v>
      </c>
      <c r="L14" s="16" t="s">
        <v>302</v>
      </c>
      <c r="M14" s="209" t="s">
        <v>47</v>
      </c>
      <c r="N14" s="16" t="s">
        <v>146</v>
      </c>
      <c r="O14"/>
      <c r="P14"/>
      <c r="Q14"/>
      <c r="R14"/>
      <c r="S14"/>
      <c r="T14"/>
      <c r="U14"/>
      <c r="V14"/>
      <c r="W14"/>
      <c r="X14"/>
      <c r="Y14"/>
      <c r="Z14"/>
      <c r="AA14"/>
    </row>
    <row r="15" spans="1:27">
      <c r="B15" s="18" t="s">
        <v>303</v>
      </c>
      <c r="C15" s="126"/>
      <c r="D15" s="124">
        <v>108.6</v>
      </c>
      <c r="E15" s="125">
        <v>110.7</v>
      </c>
      <c r="F15" s="124">
        <v>113</v>
      </c>
      <c r="G15" s="125">
        <v>114.8</v>
      </c>
      <c r="H15" s="125">
        <v>114.4</v>
      </c>
      <c r="I15" s="125">
        <v>118.8</v>
      </c>
      <c r="J15" s="169">
        <v>126.1</v>
      </c>
      <c r="K15" s="169">
        <v>133.69999999999999</v>
      </c>
      <c r="L15" s="604">
        <v>138.80000000000001</v>
      </c>
      <c r="M15" s="607">
        <f>L15*(1+M16)</f>
        <v>141.7148</v>
      </c>
      <c r="N15" s="610">
        <f>M15*(1+N16)</f>
        <v>146.10795879999998</v>
      </c>
      <c r="O15"/>
      <c r="P15"/>
      <c r="Q15"/>
      <c r="R15"/>
      <c r="S15"/>
      <c r="T15"/>
      <c r="U15"/>
      <c r="V15"/>
      <c r="W15"/>
      <c r="X15"/>
      <c r="Y15"/>
      <c r="Z15"/>
      <c r="AA15"/>
    </row>
    <row r="16" spans="1:27">
      <c r="B16" s="19" t="s">
        <v>304</v>
      </c>
      <c r="C16" s="17"/>
      <c r="D16" s="20"/>
      <c r="E16" s="21">
        <f t="shared" ref="E16:L16" si="0">+E15/D15-1</f>
        <v>1.9337016574585641E-2</v>
      </c>
      <c r="F16" s="21">
        <f t="shared" si="0"/>
        <v>2.0776874435411097E-2</v>
      </c>
      <c r="G16" s="21">
        <f t="shared" si="0"/>
        <v>1.5929203539823078E-2</v>
      </c>
      <c r="H16" s="21">
        <f t="shared" si="0"/>
        <v>-3.4843205574912606E-3</v>
      </c>
      <c r="I16" s="21">
        <f t="shared" si="0"/>
        <v>3.8461538461538325E-2</v>
      </c>
      <c r="J16" s="21">
        <f t="shared" si="0"/>
        <v>6.1447811447811418E-2</v>
      </c>
      <c r="K16" s="21">
        <f t="shared" si="0"/>
        <v>6.0269627279936566E-2</v>
      </c>
      <c r="L16" s="605">
        <f t="shared" si="0"/>
        <v>3.8145100972326373E-2</v>
      </c>
      <c r="M16" s="608">
        <v>2.1000000000000001E-2</v>
      </c>
      <c r="N16" s="130">
        <v>3.1E-2</v>
      </c>
      <c r="O16"/>
      <c r="P16"/>
      <c r="Q16"/>
      <c r="R16"/>
      <c r="S16"/>
      <c r="T16"/>
      <c r="U16"/>
      <c r="V16"/>
      <c r="W16" s="228"/>
      <c r="X16" s="229"/>
      <c r="Y16"/>
      <c r="Z16"/>
      <c r="AA16"/>
    </row>
    <row r="17" spans="1:27" ht="15.75" thickBot="1">
      <c r="B17" s="22" t="s">
        <v>305</v>
      </c>
      <c r="C17" s="23"/>
      <c r="D17" s="24">
        <f>E17/(1+E16)</f>
        <v>0.7432859981888954</v>
      </c>
      <c r="E17" s="25">
        <f t="shared" ref="E17:M17" si="1">F17/(1+F16)</f>
        <v>0.75765893185553146</v>
      </c>
      <c r="F17" s="25">
        <f t="shared" si="1"/>
        <v>0.77340071634756158</v>
      </c>
      <c r="G17" s="25">
        <f t="shared" si="1"/>
        <v>0.78572037377610682</v>
      </c>
      <c r="H17" s="25">
        <f t="shared" si="1"/>
        <v>0.78298267212531902</v>
      </c>
      <c r="I17" s="25">
        <f t="shared" si="1"/>
        <v>0.81309739028398509</v>
      </c>
      <c r="J17" s="25">
        <f t="shared" si="1"/>
        <v>0.86306044541086291</v>
      </c>
      <c r="K17" s="25">
        <f t="shared" si="1"/>
        <v>0.91507677677583166</v>
      </c>
      <c r="L17" s="606">
        <f t="shared" si="1"/>
        <v>0.94998247282337667</v>
      </c>
      <c r="M17" s="609">
        <f t="shared" si="1"/>
        <v>0.96993210475266745</v>
      </c>
      <c r="N17" s="131">
        <v>1</v>
      </c>
      <c r="O17"/>
      <c r="P17"/>
      <c r="Q17"/>
      <c r="R17"/>
      <c r="S17"/>
      <c r="T17"/>
      <c r="U17"/>
      <c r="V17"/>
      <c r="W17"/>
      <c r="X17"/>
      <c r="Y17"/>
      <c r="Z17"/>
      <c r="AA17"/>
    </row>
    <row r="18" spans="1:27">
      <c r="B18" s="26"/>
      <c r="C18" s="27"/>
      <c r="D18" s="221"/>
      <c r="E18" s="221"/>
      <c r="F18" s="221"/>
      <c r="G18" s="221"/>
      <c r="H18" s="221"/>
      <c r="I18" s="221"/>
      <c r="J18" s="28"/>
      <c r="K18" s="29"/>
      <c r="L18" s="28"/>
      <c r="M18" s="30"/>
      <c r="N18" s="29"/>
      <c r="O18" s="230"/>
      <c r="P18" s="230"/>
      <c r="Q18" s="230"/>
      <c r="R18" s="230"/>
      <c r="S18" s="29"/>
      <c r="T18" s="29"/>
      <c r="U18" s="29"/>
      <c r="V18" s="29"/>
      <c r="W18" s="29"/>
      <c r="X18"/>
      <c r="Y18"/>
      <c r="Z18"/>
      <c r="AA18"/>
    </row>
    <row r="19" spans="1:27">
      <c r="B19" s="26"/>
      <c r="C19" s="27"/>
      <c r="D19" s="27"/>
      <c r="E19" s="27"/>
      <c r="F19" s="27"/>
      <c r="G19" s="27"/>
      <c r="H19" s="27"/>
      <c r="I19" s="27"/>
      <c r="J19" s="28"/>
      <c r="K19"/>
      <c r="L19"/>
      <c r="M19"/>
      <c r="N19"/>
      <c r="O19"/>
      <c r="P19"/>
      <c r="Q19"/>
      <c r="R19" s="230"/>
      <c r="S19" s="29"/>
      <c r="T19" s="29"/>
      <c r="U19" s="29"/>
      <c r="V19" s="231"/>
      <c r="W19" s="29"/>
      <c r="X19"/>
      <c r="Y19"/>
      <c r="Z19"/>
      <c r="AA19"/>
    </row>
    <row r="20" spans="1:27">
      <c r="B20" s="26"/>
      <c r="C20" s="27"/>
      <c r="D20" s="27"/>
      <c r="E20" s="27"/>
      <c r="F20" s="27"/>
      <c r="G20" s="27"/>
      <c r="H20" s="27"/>
      <c r="I20" s="27"/>
      <c r="J20" s="28"/>
      <c r="K20" s="29"/>
      <c r="L20" s="28"/>
      <c r="M20" s="30"/>
      <c r="N20" s="29"/>
      <c r="O20" s="28"/>
      <c r="P20" s="28"/>
      <c r="Q20" s="28"/>
      <c r="R20" s="28"/>
      <c r="S20" s="29"/>
      <c r="T20" s="29"/>
      <c r="U20" s="29"/>
      <c r="V20" s="29"/>
      <c r="W20" s="29"/>
    </row>
    <row r="21" spans="1:27" s="33" customFormat="1" ht="18.75">
      <c r="A21" s="2"/>
      <c r="B21" s="31" t="s">
        <v>306</v>
      </c>
      <c r="C21" s="32"/>
      <c r="D21" s="32"/>
      <c r="E21" s="32"/>
      <c r="F21" s="32"/>
      <c r="G21" s="32"/>
      <c r="H21" s="32"/>
      <c r="I21" s="32"/>
      <c r="J21" s="32"/>
      <c r="K21" s="32"/>
      <c r="L21" s="32"/>
      <c r="M21" s="32"/>
      <c r="N21" s="32"/>
      <c r="O21" s="32"/>
      <c r="P21" s="32"/>
      <c r="Q21" s="32"/>
      <c r="R21" s="32"/>
      <c r="S21" s="32"/>
      <c r="T21" s="32"/>
      <c r="U21" s="32"/>
      <c r="V21" s="32"/>
      <c r="W21" s="32"/>
      <c r="X21" s="32"/>
      <c r="Y21" s="32"/>
      <c r="Z21" s="32"/>
    </row>
    <row r="22" spans="1:27" customFormat="1" ht="15.75" thickBot="1">
      <c r="A22" s="2"/>
    </row>
    <row r="23" spans="1:27" customFormat="1" ht="15.75" thickBot="1">
      <c r="A23" s="2"/>
      <c r="B23" s="168" t="s">
        <v>307</v>
      </c>
      <c r="C23" s="176" t="s">
        <v>299</v>
      </c>
      <c r="D23" s="217"/>
    </row>
    <row r="24" spans="1:27" s="37" customFormat="1" ht="16.5" thickBot="1">
      <c r="A24" s="2"/>
      <c r="B24" s="34" t="s">
        <v>308</v>
      </c>
      <c r="C24" s="118"/>
      <c r="D24" s="118"/>
      <c r="E24" s="118"/>
      <c r="F24" s="118"/>
      <c r="G24" s="118"/>
      <c r="H24" s="118"/>
      <c r="I24" s="118"/>
      <c r="J24" s="118"/>
      <c r="K24" s="118"/>
      <c r="L24" s="118"/>
      <c r="M24" s="35"/>
      <c r="N24" s="35"/>
      <c r="O24" s="35"/>
      <c r="P24" s="35"/>
      <c r="Q24" s="35"/>
      <c r="R24" s="35"/>
      <c r="S24" s="35"/>
      <c r="T24" s="36"/>
      <c r="U24"/>
      <c r="V24"/>
      <c r="W24"/>
      <c r="X24"/>
      <c r="Y24"/>
    </row>
    <row r="25" spans="1:27">
      <c r="B25"/>
      <c r="C25" s="688" t="s">
        <v>309</v>
      </c>
      <c r="D25" s="689"/>
      <c r="E25" s="689"/>
      <c r="F25" s="689"/>
      <c r="G25" s="690"/>
      <c r="H25" s="691" t="s">
        <v>310</v>
      </c>
      <c r="I25" s="689"/>
      <c r="J25" s="689"/>
      <c r="K25" s="689"/>
      <c r="L25" s="692"/>
      <c r="M25" s="30"/>
      <c r="N25" s="673" t="s">
        <v>311</v>
      </c>
      <c r="O25" s="674"/>
      <c r="P25" s="674"/>
      <c r="Q25" s="674"/>
      <c r="R25" s="674"/>
      <c r="S25" s="674"/>
      <c r="T25" s="675"/>
      <c r="U25"/>
      <c r="V25"/>
      <c r="W25"/>
      <c r="X25"/>
      <c r="Y25"/>
      <c r="Z25"/>
    </row>
    <row r="26" spans="1:27" ht="15.75" thickBot="1">
      <c r="B26"/>
      <c r="C26" s="659" t="s">
        <v>312</v>
      </c>
      <c r="D26" s="660"/>
      <c r="E26" s="660"/>
      <c r="F26" s="660"/>
      <c r="G26" s="661"/>
      <c r="H26" s="662" t="s">
        <v>41</v>
      </c>
      <c r="I26" s="663"/>
      <c r="J26" s="663"/>
      <c r="K26" s="663"/>
      <c r="L26" s="664"/>
      <c r="M26" s="30"/>
      <c r="N26" s="665" t="s">
        <v>312</v>
      </c>
      <c r="O26" s="666"/>
      <c r="P26" s="667" t="s">
        <v>41</v>
      </c>
      <c r="Q26" s="668"/>
      <c r="R26" s="668"/>
      <c r="S26" s="668"/>
      <c r="T26" s="669"/>
      <c r="U26"/>
      <c r="V26"/>
      <c r="W26"/>
      <c r="X26"/>
      <c r="Y26"/>
      <c r="Z26"/>
      <c r="AA26"/>
    </row>
    <row r="27" spans="1:27" ht="15.75" thickBot="1">
      <c r="B27" s="214"/>
      <c r="C27" s="198" t="s">
        <v>296</v>
      </c>
      <c r="D27" s="199" t="s">
        <v>298</v>
      </c>
      <c r="E27" s="199" t="s">
        <v>44</v>
      </c>
      <c r="F27" s="199" t="s">
        <v>299</v>
      </c>
      <c r="G27" s="201" t="s">
        <v>300</v>
      </c>
      <c r="H27" s="205" t="s">
        <v>142</v>
      </c>
      <c r="I27" s="203" t="s">
        <v>301</v>
      </c>
      <c r="J27" s="203" t="s">
        <v>302</v>
      </c>
      <c r="K27" s="203" t="s">
        <v>47</v>
      </c>
      <c r="L27" s="129" t="s">
        <v>146</v>
      </c>
      <c r="M27" s="30"/>
      <c r="N27" s="160" t="s">
        <v>299</v>
      </c>
      <c r="O27" s="162" t="s">
        <v>300</v>
      </c>
      <c r="P27" s="163" t="s">
        <v>142</v>
      </c>
      <c r="Q27" s="163" t="s">
        <v>301</v>
      </c>
      <c r="R27" s="163" t="s">
        <v>302</v>
      </c>
      <c r="S27" s="163" t="s">
        <v>47</v>
      </c>
      <c r="T27" s="164" t="s">
        <v>146</v>
      </c>
      <c r="U27"/>
      <c r="V27"/>
      <c r="W27"/>
      <c r="X27"/>
      <c r="Y27"/>
      <c r="Z27"/>
      <c r="AA27"/>
    </row>
    <row r="28" spans="1:27">
      <c r="B28" s="190" t="s">
        <v>313</v>
      </c>
      <c r="C28" s="204"/>
      <c r="D28" s="197"/>
      <c r="E28" s="197"/>
      <c r="F28" s="595">
        <v>74.379492664645795</v>
      </c>
      <c r="G28" s="145">
        <v>74.581474382138907</v>
      </c>
      <c r="H28" s="594">
        <v>72.45772733863889</v>
      </c>
      <c r="I28" s="595">
        <v>73.027142496677527</v>
      </c>
      <c r="J28" s="595">
        <v>73.529640386550341</v>
      </c>
      <c r="K28" s="595">
        <v>74.125052159160063</v>
      </c>
      <c r="L28" s="596">
        <v>74.835674838838258</v>
      </c>
      <c r="M28" s="30"/>
      <c r="N28" s="177">
        <f>+LOOKUP($C$23,C$27:G$27,C28:G28)/$D$17</f>
        <v>100.06847007192421</v>
      </c>
      <c r="O28" s="159">
        <f t="shared" ref="O28:O36" si="2">+G28/$D$17</f>
        <v>100.34021165993376</v>
      </c>
      <c r="P28" s="165">
        <f>+H28/$I$17</f>
        <v>89.113220881611809</v>
      </c>
      <c r="Q28" s="166">
        <f>+I28/$I$17</f>
        <v>89.813524639615224</v>
      </c>
      <c r="R28" s="166">
        <f>+J28/$I$17</f>
        <v>90.431529193408352</v>
      </c>
      <c r="S28" s="166">
        <f>+K28/$I$17</f>
        <v>91.163805277090972</v>
      </c>
      <c r="T28" s="167">
        <f>+L28/$I$17</f>
        <v>92.037775219892055</v>
      </c>
      <c r="U28" s="219"/>
      <c r="V28"/>
      <c r="W28" s="229"/>
      <c r="X28"/>
      <c r="Y28"/>
      <c r="Z28"/>
      <c r="AA28"/>
    </row>
    <row r="29" spans="1:27">
      <c r="B29" s="191" t="s">
        <v>314</v>
      </c>
      <c r="C29" s="186"/>
      <c r="D29" s="141"/>
      <c r="E29" s="141"/>
      <c r="F29" s="141"/>
      <c r="G29" s="147"/>
      <c r="H29" s="597"/>
      <c r="I29" s="598"/>
      <c r="J29" s="598"/>
      <c r="K29" s="598"/>
      <c r="L29" s="599"/>
      <c r="M29" s="27"/>
      <c r="N29" s="178"/>
      <c r="O29" s="38"/>
      <c r="P29" s="39"/>
      <c r="Q29" s="40"/>
      <c r="R29" s="40"/>
      <c r="S29" s="40"/>
      <c r="T29" s="41"/>
      <c r="U29" s="229"/>
      <c r="V29"/>
      <c r="W29"/>
      <c r="X29"/>
      <c r="Y29"/>
      <c r="Z29"/>
      <c r="AA29"/>
    </row>
    <row r="30" spans="1:27">
      <c r="B30" s="192" t="s">
        <v>315</v>
      </c>
      <c r="C30" s="187"/>
      <c r="D30" s="149"/>
      <c r="E30" s="149"/>
      <c r="F30" s="145">
        <v>-0.8174652715588302</v>
      </c>
      <c r="G30" s="145">
        <v>-0.84907897059941961</v>
      </c>
      <c r="H30" s="144">
        <v>-0.84905684940930826</v>
      </c>
      <c r="I30" s="138">
        <v>-0.85881754703338231</v>
      </c>
      <c r="J30" s="138">
        <v>-0.86787815086439934</v>
      </c>
      <c r="K30" s="138">
        <v>-0.86951885964042219</v>
      </c>
      <c r="L30" s="600">
        <v>-0.87385214104189401</v>
      </c>
      <c r="M30" s="27"/>
      <c r="N30" s="179">
        <f t="shared" ref="N30:N36" si="3">+LOOKUP($C$23,C$27:G$27,C30:G30)/$D$17</f>
        <v>-1.0997990996072593</v>
      </c>
      <c r="O30" s="152">
        <f t="shared" si="2"/>
        <v>-1.142331448013687</v>
      </c>
      <c r="P30" s="42">
        <f t="shared" ref="P30:T31" si="4">H30/$I$17</f>
        <v>-1.0442252792285607</v>
      </c>
      <c r="Q30" s="42">
        <f t="shared" si="4"/>
        <v>-1.0562296193490781</v>
      </c>
      <c r="R30" s="42">
        <f t="shared" si="4"/>
        <v>-1.0673729386356552</v>
      </c>
      <c r="S30" s="42">
        <f t="shared" si="4"/>
        <v>-1.0693907888902843</v>
      </c>
      <c r="T30" s="120">
        <f t="shared" si="4"/>
        <v>-1.074720139904384</v>
      </c>
      <c r="U30"/>
      <c r="V30"/>
      <c r="W30"/>
      <c r="X30"/>
      <c r="Y30"/>
      <c r="Z30"/>
      <c r="AA30"/>
    </row>
    <row r="31" spans="1:27">
      <c r="B31" s="193" t="s">
        <v>316</v>
      </c>
      <c r="C31" s="187"/>
      <c r="D31" s="149"/>
      <c r="E31" s="149"/>
      <c r="F31" s="145">
        <v>-12.147440400000001</v>
      </c>
      <c r="G31" s="145">
        <v>-11.57381127</v>
      </c>
      <c r="H31" s="144">
        <v>-8.0845200000000013</v>
      </c>
      <c r="I31" s="138">
        <v>-8.0845200000000013</v>
      </c>
      <c r="J31" s="138">
        <v>-8.0845200000000013</v>
      </c>
      <c r="K31" s="138">
        <v>-8.0845200000000013</v>
      </c>
      <c r="L31" s="600">
        <v>-8.0845200000000013</v>
      </c>
      <c r="M31" s="27"/>
      <c r="N31" s="179">
        <f t="shared" si="3"/>
        <v>-16.342888779821873</v>
      </c>
      <c r="O31" s="152">
        <f t="shared" si="2"/>
        <v>-15.571141254108063</v>
      </c>
      <c r="P31" s="42">
        <f t="shared" si="4"/>
        <v>-9.9428679720351525</v>
      </c>
      <c r="Q31" s="42">
        <f t="shared" si="4"/>
        <v>-9.9428679720351525</v>
      </c>
      <c r="R31" s="42">
        <f t="shared" si="4"/>
        <v>-9.9428679720351525</v>
      </c>
      <c r="S31" s="42">
        <f t="shared" si="4"/>
        <v>-9.9428679720351525</v>
      </c>
      <c r="T31" s="120">
        <f t="shared" si="4"/>
        <v>-9.9428679720351525</v>
      </c>
      <c r="U31"/>
      <c r="V31"/>
      <c r="W31"/>
      <c r="X31"/>
      <c r="Y31"/>
      <c r="Z31"/>
      <c r="AA31"/>
    </row>
    <row r="32" spans="1:27">
      <c r="B32" s="192" t="s">
        <v>317</v>
      </c>
      <c r="C32" s="187"/>
      <c r="D32" s="149"/>
      <c r="E32" s="149"/>
      <c r="F32" s="145"/>
      <c r="G32" s="145"/>
      <c r="H32" s="144">
        <v>-0.91670000000000007</v>
      </c>
      <c r="I32" s="138">
        <v>-0.73644999999999994</v>
      </c>
      <c r="J32" s="138">
        <v>-0.73644999999999994</v>
      </c>
      <c r="K32" s="138">
        <v>-0.73644999999999994</v>
      </c>
      <c r="L32" s="600">
        <v>-0.73644999999999994</v>
      </c>
      <c r="M32" s="27"/>
      <c r="N32" s="179">
        <f t="shared" si="3"/>
        <v>0</v>
      </c>
      <c r="O32" s="152">
        <f t="shared" si="2"/>
        <v>0</v>
      </c>
      <c r="P32" s="42">
        <f t="shared" ref="P32:P36" si="5">H32/$I$17</f>
        <v>-1.127417220807744</v>
      </c>
      <c r="Q32" s="42">
        <f t="shared" ref="Q32:T36" si="6">I32/$I$17</f>
        <v>-0.90573405941296281</v>
      </c>
      <c r="R32" s="42">
        <f t="shared" si="6"/>
        <v>-0.90573405941296281</v>
      </c>
      <c r="S32" s="42">
        <f t="shared" si="6"/>
        <v>-0.90573405941296281</v>
      </c>
      <c r="T32" s="120">
        <f>L32/$I$17</f>
        <v>-0.90573405941296281</v>
      </c>
      <c r="U32"/>
      <c r="V32" s="219"/>
      <c r="W32" s="219"/>
      <c r="X32" s="219"/>
      <c r="Y32" s="219"/>
      <c r="Z32" s="219"/>
      <c r="AA32" s="219"/>
    </row>
    <row r="33" spans="1:27">
      <c r="B33" s="193" t="s">
        <v>318</v>
      </c>
      <c r="C33" s="187"/>
      <c r="D33" s="149"/>
      <c r="E33" s="149"/>
      <c r="F33" s="145"/>
      <c r="G33" s="145"/>
      <c r="H33" s="144">
        <v>-2.4180000000000001</v>
      </c>
      <c r="I33" s="138">
        <v>-2.4430000000000001</v>
      </c>
      <c r="J33" s="138">
        <v>-2.4700000000000002</v>
      </c>
      <c r="K33" s="138">
        <v>-2.5009999999999999</v>
      </c>
      <c r="L33" s="600">
        <v>-2.5310000000000001</v>
      </c>
      <c r="M33" s="222"/>
      <c r="N33" s="179">
        <f t="shared" si="3"/>
        <v>0</v>
      </c>
      <c r="O33" s="152">
        <f t="shared" si="2"/>
        <v>0</v>
      </c>
      <c r="P33" s="42">
        <f t="shared" si="5"/>
        <v>-2.9738135048686867</v>
      </c>
      <c r="Q33" s="42">
        <f t="shared" si="6"/>
        <v>-3.0045601291952861</v>
      </c>
      <c r="R33" s="42">
        <f t="shared" si="6"/>
        <v>-3.0377664834680131</v>
      </c>
      <c r="S33" s="42">
        <f t="shared" si="6"/>
        <v>-3.0758922976329961</v>
      </c>
      <c r="T33" s="120">
        <f t="shared" si="6"/>
        <v>-3.1127882468249157</v>
      </c>
      <c r="U33"/>
      <c r="V33" s="219"/>
      <c r="W33"/>
      <c r="X33"/>
      <c r="Y33"/>
      <c r="Z33" s="232"/>
      <c r="AA33"/>
    </row>
    <row r="34" spans="1:27" ht="45" customHeight="1">
      <c r="B34" s="601" t="s">
        <v>319</v>
      </c>
      <c r="C34" s="187"/>
      <c r="D34" s="149"/>
      <c r="E34" s="149"/>
      <c r="F34" s="145"/>
      <c r="G34" s="145"/>
      <c r="H34" s="144"/>
      <c r="I34" s="138"/>
      <c r="J34" s="138"/>
      <c r="K34" s="138"/>
      <c r="L34" s="600"/>
      <c r="M34" s="222"/>
      <c r="N34" s="179"/>
      <c r="O34" s="152"/>
      <c r="P34" s="42"/>
      <c r="Q34" s="42"/>
      <c r="R34" s="42"/>
      <c r="S34" s="42"/>
      <c r="T34" s="120"/>
      <c r="U34"/>
      <c r="V34" s="219"/>
      <c r="W34"/>
      <c r="X34"/>
      <c r="Y34"/>
      <c r="Z34" s="232"/>
      <c r="AA34"/>
    </row>
    <row r="35" spans="1:27">
      <c r="B35" s="194" t="s">
        <v>320</v>
      </c>
      <c r="C35" s="187"/>
      <c r="D35" s="149"/>
      <c r="E35" s="149"/>
      <c r="F35" s="170"/>
      <c r="G35" s="170"/>
      <c r="H35" s="171"/>
      <c r="I35" s="172"/>
      <c r="J35" s="172"/>
      <c r="K35" s="172"/>
      <c r="L35" s="184"/>
      <c r="M35" s="44"/>
      <c r="N35" s="179">
        <f t="shared" si="3"/>
        <v>0</v>
      </c>
      <c r="O35" s="152">
        <f t="shared" si="2"/>
        <v>0</v>
      </c>
      <c r="P35" s="42">
        <f t="shared" si="5"/>
        <v>0</v>
      </c>
      <c r="Q35" s="42">
        <f t="shared" si="6"/>
        <v>0</v>
      </c>
      <c r="R35" s="42">
        <f t="shared" si="6"/>
        <v>0</v>
      </c>
      <c r="S35" s="42">
        <f t="shared" si="6"/>
        <v>0</v>
      </c>
      <c r="T35" s="120">
        <f t="shared" si="6"/>
        <v>0</v>
      </c>
      <c r="U35"/>
      <c r="V35"/>
      <c r="W35" s="219"/>
      <c r="X35" s="229"/>
      <c r="Y35"/>
      <c r="Z35" s="232"/>
      <c r="AA35"/>
    </row>
    <row r="36" spans="1:27" ht="15.75" thickBot="1">
      <c r="B36" s="195" t="s">
        <v>321</v>
      </c>
      <c r="C36" s="188"/>
      <c r="D36" s="151"/>
      <c r="E36" s="151"/>
      <c r="F36" s="170"/>
      <c r="G36" s="146"/>
      <c r="H36" s="173"/>
      <c r="I36" s="174"/>
      <c r="J36" s="174"/>
      <c r="K36" s="174"/>
      <c r="L36" s="185"/>
      <c r="M36" s="27"/>
      <c r="N36" s="180">
        <f t="shared" si="3"/>
        <v>0</v>
      </c>
      <c r="O36" s="153">
        <f t="shared" si="2"/>
        <v>0</v>
      </c>
      <c r="P36" s="121">
        <f t="shared" si="5"/>
        <v>0</v>
      </c>
      <c r="Q36" s="121">
        <f t="shared" si="6"/>
        <v>0</v>
      </c>
      <c r="R36" s="121">
        <f t="shared" si="6"/>
        <v>0</v>
      </c>
      <c r="S36" s="121">
        <f t="shared" si="6"/>
        <v>0</v>
      </c>
      <c r="T36" s="122">
        <f t="shared" si="6"/>
        <v>0</v>
      </c>
      <c r="U36"/>
      <c r="V36"/>
      <c r="W36"/>
      <c r="X36"/>
      <c r="Y36"/>
      <c r="Z36" s="232"/>
      <c r="AA36"/>
    </row>
    <row r="37" spans="1:27" ht="15.75" thickBot="1">
      <c r="B37" s="183" t="s">
        <v>322</v>
      </c>
      <c r="C37" s="189">
        <f t="shared" ref="C37:L37" si="7">SUM(C28:C36)</f>
        <v>0</v>
      </c>
      <c r="D37" s="157">
        <f t="shared" si="7"/>
        <v>0</v>
      </c>
      <c r="E37" s="157">
        <f t="shared" si="7"/>
        <v>0</v>
      </c>
      <c r="F37" s="157">
        <f t="shared" si="7"/>
        <v>61.414586993086964</v>
      </c>
      <c r="G37" s="157">
        <f t="shared" si="7"/>
        <v>62.158584141539485</v>
      </c>
      <c r="H37" s="157">
        <f>SUM(H28:H36)</f>
        <v>60.189450489229586</v>
      </c>
      <c r="I37" s="157">
        <f t="shared" si="7"/>
        <v>60.904354949644151</v>
      </c>
      <c r="J37" s="157">
        <f t="shared" si="7"/>
        <v>61.370792235685947</v>
      </c>
      <c r="K37" s="157">
        <f t="shared" si="7"/>
        <v>61.933563299519641</v>
      </c>
      <c r="L37" s="46">
        <f t="shared" si="7"/>
        <v>62.609852697796363</v>
      </c>
      <c r="M37" s="27"/>
      <c r="N37" s="154">
        <f t="shared" ref="N37" si="8">+SUM(N28:N36)</f>
        <v>82.62578219249508</v>
      </c>
      <c r="O37" s="45">
        <f t="shared" ref="O37" si="9">+SUM(O28:O36)</f>
        <v>83.626738957811995</v>
      </c>
      <c r="P37" s="45">
        <f>+SUM(P28:P36)</f>
        <v>74.024896904671664</v>
      </c>
      <c r="Q37" s="45">
        <f>+SUM(Q28:Q36)</f>
        <v>74.904132859622734</v>
      </c>
      <c r="R37" s="45">
        <f t="shared" ref="R37:T37" si="10">+SUM(R28:R36)</f>
        <v>75.477787739856566</v>
      </c>
      <c r="S37" s="45">
        <f t="shared" si="10"/>
        <v>76.16992015911957</v>
      </c>
      <c r="T37" s="46">
        <f t="shared" si="10"/>
        <v>77.001664801714639</v>
      </c>
      <c r="U37"/>
      <c r="V37"/>
      <c r="W37"/>
      <c r="X37"/>
      <c r="Y37"/>
      <c r="Z37" s="232"/>
      <c r="AA37"/>
    </row>
    <row r="38" spans="1:27" ht="15.75" thickBot="1">
      <c r="B38" s="47"/>
      <c r="C38" s="48"/>
      <c r="D38" s="48"/>
      <c r="E38" s="48"/>
      <c r="F38" s="215"/>
      <c r="G38" s="49"/>
      <c r="H38" s="211"/>
      <c r="I38" s="211"/>
      <c r="J38" s="211"/>
      <c r="K38" s="211"/>
      <c r="L38" s="211"/>
      <c r="M38" s="50"/>
      <c r="N38" s="48"/>
      <c r="O38" s="48"/>
      <c r="P38" s="225"/>
      <c r="Q38" s="225"/>
      <c r="R38" s="225"/>
      <c r="S38" s="225"/>
      <c r="T38" s="225"/>
      <c r="U38" s="219"/>
      <c r="V38"/>
      <c r="W38"/>
      <c r="X38"/>
      <c r="Y38"/>
      <c r="Z38" s="232"/>
      <c r="AA38"/>
    </row>
    <row r="39" spans="1:27" s="37" customFormat="1" ht="16.5" thickBot="1">
      <c r="A39" s="2"/>
      <c r="B39" s="34" t="s">
        <v>323</v>
      </c>
      <c r="C39" s="35"/>
      <c r="D39" s="35"/>
      <c r="E39" s="35"/>
      <c r="F39" s="35"/>
      <c r="G39" s="35"/>
      <c r="H39" s="35"/>
      <c r="I39" s="35"/>
      <c r="J39" s="35"/>
      <c r="K39" s="35"/>
      <c r="L39" s="35"/>
      <c r="M39" s="35"/>
      <c r="N39" s="35"/>
      <c r="O39" s="35"/>
      <c r="P39" s="35"/>
      <c r="Q39" s="35"/>
      <c r="R39" s="35"/>
      <c r="S39" s="35"/>
      <c r="T39" s="36"/>
      <c r="U39"/>
      <c r="V39"/>
      <c r="W39"/>
      <c r="X39"/>
      <c r="Y39"/>
      <c r="Z39" s="233"/>
      <c r="AA39" s="233"/>
    </row>
    <row r="40" spans="1:27">
      <c r="B40" s="51"/>
      <c r="C40" s="670" t="s">
        <v>324</v>
      </c>
      <c r="D40" s="671"/>
      <c r="E40" s="671"/>
      <c r="F40" s="671"/>
      <c r="G40" s="671"/>
      <c r="H40" s="671"/>
      <c r="I40" s="671"/>
      <c r="J40" s="671"/>
      <c r="K40" s="671"/>
      <c r="L40" s="672"/>
      <c r="M40" s="52"/>
      <c r="N40" s="673" t="s">
        <v>311</v>
      </c>
      <c r="O40" s="674"/>
      <c r="P40" s="674"/>
      <c r="Q40" s="674"/>
      <c r="R40" s="674"/>
      <c r="S40" s="674"/>
      <c r="T40" s="675"/>
      <c r="U40"/>
      <c r="V40"/>
      <c r="W40" s="229"/>
      <c r="X40"/>
      <c r="Y40"/>
      <c r="Z40"/>
      <c r="AA40"/>
    </row>
    <row r="41" spans="1:27" ht="15.75" thickBot="1">
      <c r="B41" s="51"/>
      <c r="C41" s="659" t="s">
        <v>312</v>
      </c>
      <c r="D41" s="660"/>
      <c r="E41" s="660"/>
      <c r="F41" s="660"/>
      <c r="G41" s="661"/>
      <c r="H41" s="662" t="s">
        <v>41</v>
      </c>
      <c r="I41" s="663"/>
      <c r="J41" s="663"/>
      <c r="K41" s="663"/>
      <c r="L41" s="664"/>
      <c r="M41" s="52"/>
      <c r="N41" s="665" t="s">
        <v>312</v>
      </c>
      <c r="O41" s="666"/>
      <c r="P41" s="667" t="s">
        <v>41</v>
      </c>
      <c r="Q41" s="668"/>
      <c r="R41" s="668"/>
      <c r="S41" s="668"/>
      <c r="T41" s="669"/>
      <c r="U41" s="223"/>
      <c r="V41" s="228"/>
      <c r="W41"/>
      <c r="X41"/>
      <c r="Y41"/>
      <c r="Z41"/>
      <c r="AA41"/>
    </row>
    <row r="42" spans="1:27" ht="18" customHeight="1" thickBot="1">
      <c r="B42" s="214"/>
      <c r="C42" s="198" t="s">
        <v>296</v>
      </c>
      <c r="D42" s="199" t="s">
        <v>298</v>
      </c>
      <c r="E42" s="199" t="s">
        <v>44</v>
      </c>
      <c r="F42" s="200" t="s">
        <v>299</v>
      </c>
      <c r="G42" s="201" t="s">
        <v>300</v>
      </c>
      <c r="H42" s="202" t="s">
        <v>142</v>
      </c>
      <c r="I42" s="203" t="s">
        <v>301</v>
      </c>
      <c r="J42" s="203" t="s">
        <v>302</v>
      </c>
      <c r="K42" s="203" t="s">
        <v>47</v>
      </c>
      <c r="L42" s="129" t="s">
        <v>146</v>
      </c>
      <c r="M42" s="44"/>
      <c r="N42" s="160" t="s">
        <v>299</v>
      </c>
      <c r="O42" s="162" t="s">
        <v>300</v>
      </c>
      <c r="P42" s="163" t="s">
        <v>142</v>
      </c>
      <c r="Q42" s="163" t="s">
        <v>301</v>
      </c>
      <c r="R42" s="163" t="s">
        <v>302</v>
      </c>
      <c r="S42" s="163" t="s">
        <v>47</v>
      </c>
      <c r="T42" s="164" t="s">
        <v>146</v>
      </c>
      <c r="U42"/>
      <c r="V42"/>
      <c r="W42" s="234"/>
      <c r="X42"/>
      <c r="Y42"/>
      <c r="Z42"/>
      <c r="AA42"/>
    </row>
    <row r="43" spans="1:27">
      <c r="A43" s="216"/>
      <c r="B43" s="116" t="s">
        <v>325</v>
      </c>
      <c r="C43" s="196"/>
      <c r="D43" s="197"/>
      <c r="E43" s="197"/>
      <c r="F43" s="595">
        <v>61.976419999999997</v>
      </c>
      <c r="G43" s="595">
        <v>62.663615999999998</v>
      </c>
      <c r="H43" s="144">
        <v>57.746838591205865</v>
      </c>
      <c r="I43" s="595">
        <v>60.608130694982279</v>
      </c>
      <c r="J43" s="595">
        <v>61.39928785994978</v>
      </c>
      <c r="K43" s="595">
        <v>72.98746913694734</v>
      </c>
      <c r="L43" s="237"/>
      <c r="M43" s="44"/>
      <c r="N43" s="181">
        <f>+LOOKUP($C$23,C$42:G$42,C43:G43)/LOOKUP($C$23,C$14:N$14,C$17:N$17)*(1+LOOKUP($C$23,C$14:N$14,C$16:N$16))^0.5</f>
        <v>79.016247904564523</v>
      </c>
      <c r="O43" s="161">
        <f>+G43/I$17*(1+I$16)^0.5</f>
        <v>78.535876155779107</v>
      </c>
      <c r="P43" s="42">
        <f>+H43/J$17*(1+J$16)^0.5</f>
        <v>68.934451321687789</v>
      </c>
      <c r="Q43" s="42">
        <f>+I43/K$17*(1+K$16)^0.5</f>
        <v>68.19955109958012</v>
      </c>
      <c r="R43" s="42">
        <f>+J43/L$17*(1+L$16)^0.5</f>
        <v>65.853182918507159</v>
      </c>
      <c r="S43" s="42">
        <f>+K43/M$17*(1+M$16)^0.5</f>
        <v>76.036101358929457</v>
      </c>
      <c r="T43" s="241"/>
      <c r="U43" s="223"/>
      <c r="V43" s="228"/>
      <c r="W43" s="228"/>
      <c r="X43" s="228"/>
      <c r="Y43" s="228"/>
      <c r="Z43" s="228"/>
      <c r="AA43" s="228"/>
    </row>
    <row r="44" spans="1:27">
      <c r="B44" s="119" t="s">
        <v>326</v>
      </c>
      <c r="C44" s="143"/>
      <c r="D44" s="141"/>
      <c r="E44" s="141"/>
      <c r="F44" s="141"/>
      <c r="G44" s="147"/>
      <c r="H44" s="143"/>
      <c r="I44" s="141"/>
      <c r="J44" s="141"/>
      <c r="K44" s="147"/>
      <c r="L44" s="238"/>
      <c r="M44" s="27"/>
      <c r="N44" s="178"/>
      <c r="O44" s="38"/>
      <c r="P44" s="39"/>
      <c r="Q44" s="40"/>
      <c r="R44" s="40"/>
      <c r="S44" s="240"/>
      <c r="T44" s="242"/>
      <c r="U44" s="223"/>
      <c r="V44"/>
      <c r="W44"/>
      <c r="X44"/>
      <c r="Y44"/>
      <c r="Z44" s="228"/>
      <c r="AA44"/>
    </row>
    <row r="45" spans="1:27">
      <c r="B45" s="142" t="str">
        <f>B30</f>
        <v>Debt raising costs (DRC)</v>
      </c>
      <c r="C45" s="148"/>
      <c r="D45" s="149"/>
      <c r="E45" s="149"/>
      <c r="F45" s="145">
        <v>-0.95603199999999999</v>
      </c>
      <c r="G45" s="145">
        <v>-1.0882989999999999</v>
      </c>
      <c r="H45" s="144">
        <v>-1.3188816886079633</v>
      </c>
      <c r="I45" s="145">
        <v>-1.337540294377964</v>
      </c>
      <c r="J45" s="145">
        <v>-1.7041610103700617</v>
      </c>
      <c r="K45" s="145">
        <v>-2.1918307437133899</v>
      </c>
      <c r="L45" s="238"/>
      <c r="M45" s="44"/>
      <c r="N45" s="182">
        <f>+LOOKUP($C$23,C$42:G$42,C45:G45)/LOOKUP($C$23,C$14:N$14,C$17:N$17)*(1+LOOKUP($C$23,C$14:N$14,C$16:N$16))^0.5</f>
        <v>-1.2188839161199798</v>
      </c>
      <c r="O45" s="155">
        <f t="shared" ref="O45:S53" si="11">G45/I$17*(1+I$16)^0.5</f>
        <v>-1.363957603156164</v>
      </c>
      <c r="P45" s="42">
        <f t="shared" si="11"/>
        <v>-1.574395893877669</v>
      </c>
      <c r="Q45" s="42">
        <f t="shared" si="11"/>
        <v>-1.5050727783249291</v>
      </c>
      <c r="R45" s="42">
        <f t="shared" si="11"/>
        <v>-1.8277805924145034</v>
      </c>
      <c r="S45" s="42">
        <f>K45/M$17*(1+M$16)^0.5</f>
        <v>-2.2833818813186411</v>
      </c>
      <c r="T45" s="243"/>
      <c r="U45" s="223"/>
      <c r="V45" s="235"/>
      <c r="W45"/>
      <c r="X45"/>
      <c r="Y45"/>
      <c r="Z45"/>
      <c r="AA45"/>
    </row>
    <row r="46" spans="1:27">
      <c r="B46" s="142" t="str">
        <f>B31</f>
        <v>Unaccounted for gas (UAG) (clause 5.1(h)(i))</v>
      </c>
      <c r="C46" s="148"/>
      <c r="D46" s="149"/>
      <c r="E46" s="149"/>
      <c r="F46" s="145">
        <v>-4.2697250000000002</v>
      </c>
      <c r="G46" s="145">
        <v>-7.9103950000000003</v>
      </c>
      <c r="H46" s="144">
        <v>-5.2572470400000002</v>
      </c>
      <c r="I46" s="145">
        <v>-3.49260115</v>
      </c>
      <c r="J46" s="145">
        <v>-0.3941668599999994</v>
      </c>
      <c r="K46" s="145">
        <v>-4.2981869899999996</v>
      </c>
      <c r="L46" s="238"/>
      <c r="M46" s="27"/>
      <c r="N46" s="182">
        <f>+LOOKUP($C$23,C$42:G$42,C46:G46)/LOOKUP($C$23,C$14:N$14,C$17:N$17)*(1+LOOKUP($C$23,C$14:N$14,C$16:N$16))^0.5</f>
        <v>-5.4436453264695963</v>
      </c>
      <c r="O46" s="155">
        <f t="shared" si="11"/>
        <v>-9.9140432952878808</v>
      </c>
      <c r="P46" s="42">
        <f t="shared" si="11"/>
        <v>-6.2757624314373652</v>
      </c>
      <c r="Q46" s="42">
        <f t="shared" si="11"/>
        <v>-3.9300639677969356</v>
      </c>
      <c r="R46" s="42">
        <f t="shared" si="11"/>
        <v>-0.42275966443130653</v>
      </c>
      <c r="S46" s="42">
        <f t="shared" si="11"/>
        <v>-4.4777190591176712</v>
      </c>
      <c r="T46" s="243"/>
      <c r="U46" s="223"/>
      <c r="V46"/>
      <c r="W46"/>
      <c r="X46"/>
      <c r="Y46"/>
      <c r="Z46"/>
    </row>
    <row r="47" spans="1:27">
      <c r="B47" s="142" t="str">
        <f t="shared" ref="B47:B48" si="12">B32</f>
        <v>Vulnerable Customers Assistance Program (VCAP)</v>
      </c>
      <c r="C47" s="148"/>
      <c r="D47" s="149"/>
      <c r="E47" s="149"/>
      <c r="F47" s="145"/>
      <c r="G47" s="145"/>
      <c r="H47" s="144">
        <v>-0.2</v>
      </c>
      <c r="I47" s="145">
        <v>-0.2</v>
      </c>
      <c r="J47" s="145">
        <v>-0.2</v>
      </c>
      <c r="K47" s="145">
        <v>-0.62989145000000002</v>
      </c>
      <c r="L47" s="238"/>
      <c r="M47" s="27"/>
      <c r="N47" s="182">
        <f>+LOOKUP($C$23,C$42:G$42,C47:G47)/LOOKUP($C$23,C$14:N$14,C$17:N$17)*(1+LOOKUP($C$23,C$14:N$14,C$16:N$16))^0.5</f>
        <v>0</v>
      </c>
      <c r="O47" s="155">
        <f t="shared" si="11"/>
        <v>0</v>
      </c>
      <c r="P47" s="42">
        <f t="shared" si="11"/>
        <v>-0.23874710028606019</v>
      </c>
      <c r="Q47" s="42">
        <f t="shared" si="11"/>
        <v>-0.22505083168726187</v>
      </c>
      <c r="R47" s="42">
        <f t="shared" si="11"/>
        <v>-0.21450796976250472</v>
      </c>
      <c r="S47" s="42">
        <f t="shared" si="11"/>
        <v>-0.65620154669917374</v>
      </c>
      <c r="T47" s="243"/>
      <c r="U47" s="223"/>
      <c r="V47" s="676" t="s">
        <v>327</v>
      </c>
      <c r="W47" s="677"/>
      <c r="X47"/>
      <c r="Y47"/>
      <c r="Z47"/>
    </row>
    <row r="48" spans="1:27" ht="15" customHeight="1">
      <c r="B48" s="142" t="str">
        <f t="shared" si="12"/>
        <v xml:space="preserve"> Ancillary Reference Services (ARS)</v>
      </c>
      <c r="C48" s="148"/>
      <c r="D48" s="149"/>
      <c r="E48" s="149"/>
      <c r="F48" s="145"/>
      <c r="G48" s="145"/>
      <c r="H48" s="144">
        <v>-2.0073177000000002</v>
      </c>
      <c r="I48" s="145">
        <v>-1.8515069</v>
      </c>
      <c r="J48" s="145">
        <v>-2.0873050000000002</v>
      </c>
      <c r="K48" s="145">
        <v>-2.4510372</v>
      </c>
      <c r="L48" s="238"/>
      <c r="M48" s="43"/>
      <c r="N48" s="182">
        <f>+LOOKUP($C$23,C$42:G$42,C48:G48)/LOOKUP($C$23,C$14:N$14,C$17:N$17)*(1+LOOKUP($C$23,C$14:N$14,C$16:N$16))^0.5</f>
        <v>0</v>
      </c>
      <c r="O48" s="155">
        <f t="shared" si="11"/>
        <v>0</v>
      </c>
      <c r="P48" s="42">
        <f>H48/J$17*(1+J$16)^0.5</f>
        <v>-2.3962064011394189</v>
      </c>
      <c r="Q48" s="42">
        <f t="shared" si="11"/>
        <v>-2.0834158385985195</v>
      </c>
      <c r="R48" s="42">
        <f t="shared" si="11"/>
        <v>-2.2387177891256247</v>
      </c>
      <c r="S48" s="42">
        <f t="shared" si="11"/>
        <v>-2.5534151982174262</v>
      </c>
      <c r="T48" s="243"/>
      <c r="U48" s="223"/>
      <c r="V48" s="678"/>
      <c r="W48" s="679"/>
      <c r="X48"/>
      <c r="Y48"/>
      <c r="Z48"/>
    </row>
    <row r="49" spans="1:26" ht="45" customHeight="1">
      <c r="B49" s="601" t="s">
        <v>319</v>
      </c>
      <c r="C49" s="148"/>
      <c r="D49" s="149"/>
      <c r="E49" s="149"/>
      <c r="F49" s="145"/>
      <c r="G49" s="145"/>
      <c r="H49" s="144"/>
      <c r="I49" s="145"/>
      <c r="J49" s="145"/>
      <c r="K49" s="145"/>
      <c r="L49" s="238"/>
      <c r="M49" s="43"/>
      <c r="N49" s="182"/>
      <c r="O49" s="155"/>
      <c r="P49" s="42"/>
      <c r="Q49" s="42"/>
      <c r="R49" s="42"/>
      <c r="S49" s="42"/>
      <c r="T49" s="243"/>
      <c r="U49" s="223"/>
      <c r="V49" s="678"/>
      <c r="W49" s="679"/>
      <c r="X49"/>
      <c r="Y49"/>
      <c r="Z49"/>
    </row>
    <row r="50" spans="1:26" ht="15" customHeight="1">
      <c r="B50" s="194" t="s">
        <v>320</v>
      </c>
      <c r="C50" s="148"/>
      <c r="D50" s="149"/>
      <c r="E50" s="149"/>
      <c r="F50" s="145"/>
      <c r="G50" s="145"/>
      <c r="H50" s="144"/>
      <c r="I50" s="145"/>
      <c r="J50" s="145"/>
      <c r="K50" s="145"/>
      <c r="L50" s="238"/>
      <c r="M50" s="43"/>
      <c r="N50" s="182"/>
      <c r="O50" s="155"/>
      <c r="P50" s="42"/>
      <c r="Q50" s="42"/>
      <c r="R50" s="42"/>
      <c r="S50" s="42"/>
      <c r="T50" s="243"/>
      <c r="U50" s="223"/>
      <c r="V50" s="678"/>
      <c r="W50" s="679"/>
      <c r="X50"/>
      <c r="Y50"/>
      <c r="Z50"/>
    </row>
    <row r="51" spans="1:26" ht="15" customHeight="1">
      <c r="B51" s="195" t="s">
        <v>321</v>
      </c>
      <c r="C51" s="148"/>
      <c r="D51" s="149"/>
      <c r="E51" s="149"/>
      <c r="F51" s="145"/>
      <c r="G51" s="145"/>
      <c r="H51" s="144"/>
      <c r="I51" s="145"/>
      <c r="J51" s="145"/>
      <c r="K51" s="145"/>
      <c r="L51" s="238"/>
      <c r="M51" s="43"/>
      <c r="N51" s="182"/>
      <c r="O51" s="155"/>
      <c r="P51" s="42"/>
      <c r="Q51" s="42"/>
      <c r="R51" s="42"/>
      <c r="S51" s="42"/>
      <c r="T51" s="243"/>
      <c r="U51" s="223"/>
      <c r="V51" s="678"/>
      <c r="W51" s="679"/>
      <c r="X51"/>
      <c r="Y51"/>
      <c r="Z51"/>
    </row>
    <row r="52" spans="1:26" ht="15" customHeight="1">
      <c r="B52" s="611"/>
      <c r="C52" s="148"/>
      <c r="D52" s="149"/>
      <c r="E52" s="149"/>
      <c r="F52" s="145"/>
      <c r="G52" s="145"/>
      <c r="H52" s="144"/>
      <c r="I52" s="145"/>
      <c r="J52" s="145"/>
      <c r="K52" s="145"/>
      <c r="L52" s="238"/>
      <c r="M52" s="43"/>
      <c r="N52" s="182"/>
      <c r="O52" s="155"/>
      <c r="P52" s="42"/>
      <c r="Q52" s="42"/>
      <c r="R52" s="42"/>
      <c r="S52" s="42"/>
      <c r="T52" s="243"/>
      <c r="U52" s="223"/>
      <c r="V52" s="678"/>
      <c r="W52" s="679"/>
      <c r="X52"/>
      <c r="Y52"/>
      <c r="Z52"/>
    </row>
    <row r="53" spans="1:26" ht="15" customHeight="1">
      <c r="B53" s="18" t="s">
        <v>328</v>
      </c>
      <c r="C53" s="148"/>
      <c r="D53" s="149"/>
      <c r="E53" s="149"/>
      <c r="F53" s="145">
        <v>-0.35150500000000001</v>
      </c>
      <c r="G53" s="145">
        <v>2.0973693655751899E-2</v>
      </c>
      <c r="H53" s="144">
        <v>-0.31045799469910801</v>
      </c>
      <c r="I53" s="145">
        <v>-0.157491609249508</v>
      </c>
      <c r="J53" s="145">
        <v>-0.35127704546760002</v>
      </c>
      <c r="K53" s="145">
        <v>-0.27307554980540533</v>
      </c>
      <c r="L53" s="238"/>
      <c r="M53" s="43"/>
      <c r="N53" s="182">
        <f>+LOOKUP($C$23,C$42:G$42,C53:G53)/LOOKUP($C$23,C$14:N$14,C$17:N$17)*(1+LOOKUP($C$23,C$14:N$14,C$16:N$16))^0.5</f>
        <v>-0.44814796046131666</v>
      </c>
      <c r="O53" s="155">
        <f>G53/I$17*(1+I$16)^0.5</f>
        <v>2.6286185072329389E-2</v>
      </c>
      <c r="P53" s="42">
        <f t="shared" si="11"/>
        <v>-0.37060472997518545</v>
      </c>
      <c r="Q53" s="42">
        <f t="shared" si="11"/>
        <v>-0.17721808822683516</v>
      </c>
      <c r="R53" s="42">
        <f t="shared" si="11"/>
        <v>-0.37675862923712972</v>
      </c>
      <c r="S53" s="42">
        <f t="shared" si="11"/>
        <v>-0.28448171212362738</v>
      </c>
      <c r="T53" s="243"/>
      <c r="U53" s="223"/>
      <c r="V53" s="678"/>
      <c r="W53" s="679"/>
      <c r="X53"/>
      <c r="Y53"/>
      <c r="Z53"/>
    </row>
    <row r="54" spans="1:26" ht="15.75" customHeight="1" thickBot="1">
      <c r="B54" s="117"/>
      <c r="C54" s="150"/>
      <c r="D54" s="151"/>
      <c r="E54" s="151"/>
      <c r="F54" s="170"/>
      <c r="G54" s="146"/>
      <c r="H54" s="144"/>
      <c r="I54" s="145"/>
      <c r="J54" s="145"/>
      <c r="K54" s="145"/>
      <c r="L54" s="239"/>
      <c r="M54" s="43"/>
      <c r="N54" s="85"/>
      <c r="O54" s="156"/>
      <c r="P54" s="123"/>
      <c r="Q54" s="123"/>
      <c r="R54" s="123"/>
      <c r="S54" s="91"/>
      <c r="T54" s="244"/>
      <c r="U54" s="223"/>
      <c r="V54" s="678"/>
      <c r="W54" s="679"/>
      <c r="X54"/>
      <c r="Y54"/>
      <c r="Z54"/>
    </row>
    <row r="55" spans="1:26" ht="15.75" customHeight="1" thickBot="1">
      <c r="B55" s="54" t="s">
        <v>329</v>
      </c>
      <c r="C55" s="157">
        <f t="shared" ref="C55:K55" si="13">SUM(C43:C54)</f>
        <v>0</v>
      </c>
      <c r="D55" s="157">
        <f t="shared" si="13"/>
        <v>0</v>
      </c>
      <c r="E55" s="157">
        <f t="shared" si="13"/>
        <v>0</v>
      </c>
      <c r="F55" s="157">
        <f t="shared" si="13"/>
        <v>56.399157999999993</v>
      </c>
      <c r="G55" s="157">
        <f t="shared" si="13"/>
        <v>53.685895693655752</v>
      </c>
      <c r="H55" s="157">
        <f t="shared" si="13"/>
        <v>48.652934167898785</v>
      </c>
      <c r="I55" s="157">
        <f t="shared" si="13"/>
        <v>53.56899074135481</v>
      </c>
      <c r="J55" s="157">
        <f t="shared" si="13"/>
        <v>56.662377944112116</v>
      </c>
      <c r="K55" s="157">
        <f t="shared" si="13"/>
        <v>63.143447203428529</v>
      </c>
      <c r="L55" s="158"/>
      <c r="M55" s="27"/>
      <c r="N55" s="154">
        <f t="shared" ref="N55:S55" si="14">N43+SUM(N45:N54)</f>
        <v>71.905570701513625</v>
      </c>
      <c r="O55" s="45">
        <f t="shared" si="14"/>
        <v>67.284161442407395</v>
      </c>
      <c r="P55" s="45">
        <f t="shared" si="14"/>
        <v>58.07873476497209</v>
      </c>
      <c r="Q55" s="45">
        <f t="shared" si="14"/>
        <v>60.278729594945638</v>
      </c>
      <c r="R55" s="45">
        <f t="shared" si="14"/>
        <v>60.772658273536088</v>
      </c>
      <c r="S55" s="206">
        <f t="shared" si="14"/>
        <v>65.780901961452912</v>
      </c>
      <c r="T55" s="206">
        <f>(T37-(LOOKUP(U55,P27:T27,P37:T37)-LOOKUP(U55,P42:T42,P55:T55)))+U56</f>
        <v>66.612646604047981</v>
      </c>
      <c r="U55" s="140" t="s">
        <v>47</v>
      </c>
      <c r="V55" s="680"/>
      <c r="W55" s="681"/>
      <c r="X55"/>
      <c r="Y55"/>
      <c r="Z55"/>
    </row>
    <row r="56" spans="1:26" customFormat="1">
      <c r="A56" s="2"/>
      <c r="F56" s="218"/>
      <c r="G56" s="218"/>
      <c r="P56" s="226"/>
      <c r="Q56" s="226"/>
      <c r="R56" s="226"/>
      <c r="S56" s="226"/>
      <c r="T56" s="226"/>
      <c r="U56" s="236"/>
      <c r="V56" s="139" t="s">
        <v>330</v>
      </c>
    </row>
    <row r="57" spans="1:26" customFormat="1">
      <c r="A57" s="2"/>
      <c r="B57" s="6"/>
      <c r="C57" s="6"/>
      <c r="D57" s="6"/>
      <c r="E57" s="6"/>
      <c r="F57" s="6"/>
      <c r="G57" s="6"/>
      <c r="H57" s="6"/>
      <c r="I57" s="6"/>
      <c r="J57" s="6"/>
      <c r="K57" s="6"/>
      <c r="L57" s="6"/>
      <c r="M57" s="6"/>
      <c r="P57" s="219"/>
      <c r="Q57" s="219"/>
      <c r="R57" s="219"/>
      <c r="S57" s="219"/>
      <c r="T57" s="219"/>
      <c r="U57" s="219"/>
      <c r="V57" s="139"/>
    </row>
    <row r="58" spans="1:26" customFormat="1" ht="15.75" thickBot="1">
      <c r="A58" s="2"/>
      <c r="B58" s="6"/>
      <c r="C58" s="6"/>
      <c r="D58" s="6"/>
      <c r="E58" s="6"/>
      <c r="F58" s="6"/>
      <c r="G58" s="6"/>
      <c r="H58" s="6"/>
      <c r="I58" s="6"/>
      <c r="J58" s="6"/>
      <c r="K58" s="6"/>
      <c r="L58" s="6"/>
      <c r="M58" s="6"/>
      <c r="S58" s="224"/>
      <c r="V58" s="139"/>
    </row>
    <row r="59" spans="1:26" s="1" customFormat="1" ht="18.75" thickBot="1">
      <c r="A59" s="2"/>
      <c r="B59" s="6"/>
      <c r="C59" s="6"/>
      <c r="D59" s="6"/>
      <c r="E59" s="6"/>
      <c r="F59" s="6"/>
      <c r="G59" s="6"/>
      <c r="H59" s="6"/>
      <c r="I59" s="6"/>
      <c r="J59" s="603"/>
      <c r="K59" s="6"/>
      <c r="L59" s="6"/>
      <c r="M59" s="6"/>
      <c r="N59" s="137" t="s">
        <v>331</v>
      </c>
      <c r="O59" s="56"/>
      <c r="P59" s="55"/>
      <c r="Q59" s="56"/>
      <c r="R59" s="56"/>
      <c r="S59" s="56"/>
      <c r="T59" s="57"/>
      <c r="U59"/>
      <c r="V59"/>
      <c r="W59"/>
      <c r="X59"/>
      <c r="Y59"/>
      <c r="Z59"/>
    </row>
    <row r="60" spans="1:26" ht="15.75" thickBot="1">
      <c r="N60" s="58"/>
      <c r="O60" s="136"/>
      <c r="P60" s="59">
        <f>(P37-P55)-(O37-O55)+IF(N27=O27,O37-O55,N37-N55)</f>
        <v>10.32379611527643</v>
      </c>
      <c r="Q60" s="60">
        <f>(Q37-Q55)-(P37-P55)</f>
        <v>-1.3207588750224772</v>
      </c>
      <c r="R60" s="60">
        <f>(R37-R55)-(Q37-Q55)</f>
        <v>7.9726201643381955E-2</v>
      </c>
      <c r="S60" s="61">
        <f>(S37-S55)-(R37-R55)</f>
        <v>-4.3161112686538203</v>
      </c>
      <c r="T60" s="61">
        <f>(T37-T55)-(S37-S55)</f>
        <v>0</v>
      </c>
      <c r="U60"/>
      <c r="V60"/>
      <c r="W60"/>
      <c r="X60"/>
      <c r="Y60"/>
      <c r="Z60"/>
    </row>
    <row r="61" spans="1:26" ht="23.25" customHeight="1" thickBot="1">
      <c r="N61" s="62"/>
      <c r="O61" s="62"/>
      <c r="P61" s="62"/>
      <c r="Q61" s="62"/>
      <c r="R61" s="62"/>
      <c r="S61" s="62"/>
      <c r="T61" s="62"/>
      <c r="U61"/>
      <c r="V61"/>
      <c r="W61"/>
      <c r="X61"/>
      <c r="Y61"/>
      <c r="Z61"/>
    </row>
    <row r="62" spans="1:26" s="1" customFormat="1" ht="18.75" thickBot="1">
      <c r="A62" s="2"/>
      <c r="B62" s="6"/>
      <c r="C62" s="6"/>
      <c r="D62" s="6"/>
      <c r="E62" s="6"/>
      <c r="F62" s="6"/>
      <c r="G62" s="6"/>
      <c r="H62" s="6"/>
      <c r="I62" s="6"/>
      <c r="J62" s="6"/>
      <c r="K62" s="6"/>
      <c r="L62" s="6"/>
      <c r="M62" s="6"/>
      <c r="N62" s="63" t="s">
        <v>332</v>
      </c>
      <c r="O62" s="64"/>
      <c r="P62" s="56"/>
      <c r="Q62" s="56"/>
      <c r="R62" s="56"/>
      <c r="S62" s="56"/>
      <c r="T62" s="56"/>
      <c r="U62" s="56"/>
      <c r="V62" s="56"/>
      <c r="W62" s="56"/>
      <c r="X62" s="56"/>
      <c r="Y62" s="65"/>
      <c r="Z62" s="66"/>
    </row>
    <row r="63" spans="1:26" ht="30" customHeight="1">
      <c r="N63" s="67"/>
      <c r="O63" s="68"/>
      <c r="P63" s="655" t="s">
        <v>41</v>
      </c>
      <c r="Q63" s="656"/>
      <c r="R63" s="656"/>
      <c r="S63" s="656"/>
      <c r="T63" s="656"/>
      <c r="U63" s="657" t="s">
        <v>30</v>
      </c>
      <c r="V63" s="658"/>
      <c r="W63" s="658"/>
      <c r="X63" s="658"/>
      <c r="Y63" s="658"/>
      <c r="Z63" s="127"/>
    </row>
    <row r="64" spans="1:26">
      <c r="N64" s="69"/>
      <c r="O64" s="70"/>
      <c r="P64" s="71" t="s">
        <v>311</v>
      </c>
      <c r="Q64" s="72"/>
      <c r="R64" s="72"/>
      <c r="S64" s="72"/>
      <c r="T64" s="72"/>
      <c r="U64" s="72"/>
      <c r="V64" s="72"/>
      <c r="W64" s="73"/>
      <c r="X64" s="74"/>
      <c r="Y64" s="75"/>
      <c r="Z64" s="128"/>
    </row>
    <row r="65" spans="2:27" ht="15.75" thickBot="1">
      <c r="N65" s="69"/>
      <c r="O65" s="70"/>
      <c r="P65" s="76" t="s">
        <v>142</v>
      </c>
      <c r="Q65" s="77" t="s">
        <v>301</v>
      </c>
      <c r="R65" s="77" t="s">
        <v>302</v>
      </c>
      <c r="S65" s="77" t="s">
        <v>47</v>
      </c>
      <c r="T65" s="77" t="s">
        <v>146</v>
      </c>
      <c r="U65" s="78" t="s">
        <v>31</v>
      </c>
      <c r="V65" s="78" t="s">
        <v>32</v>
      </c>
      <c r="W65" s="78" t="s">
        <v>33</v>
      </c>
      <c r="X65" s="78" t="s">
        <v>34</v>
      </c>
      <c r="Y65" s="78" t="s">
        <v>35</v>
      </c>
      <c r="Z65" s="79" t="s">
        <v>333</v>
      </c>
    </row>
    <row r="66" spans="2:27" ht="15.75" thickBot="1">
      <c r="N66" s="649" t="s">
        <v>142</v>
      </c>
      <c r="O66" s="650"/>
      <c r="P66" s="80"/>
      <c r="Q66" s="81">
        <f>$P$60</f>
        <v>10.32379611527643</v>
      </c>
      <c r="R66" s="82">
        <f>$P$60</f>
        <v>10.32379611527643</v>
      </c>
      <c r="S66" s="83">
        <f>$P$60</f>
        <v>10.32379611527643</v>
      </c>
      <c r="T66" s="82">
        <f>$P$60</f>
        <v>10.32379611527643</v>
      </c>
      <c r="U66" s="132">
        <f>$P$60</f>
        <v>10.32379611527643</v>
      </c>
      <c r="V66" s="84"/>
      <c r="W66" s="84"/>
      <c r="X66" s="84"/>
      <c r="Y66" s="84"/>
      <c r="Z66" s="207"/>
    </row>
    <row r="67" spans="2:27" ht="15.75" thickBot="1">
      <c r="N67" s="651" t="s">
        <v>301</v>
      </c>
      <c r="O67" s="652"/>
      <c r="P67" s="80"/>
      <c r="Q67" s="80"/>
      <c r="R67" s="85">
        <f>$Q$60</f>
        <v>-1.3207588750224772</v>
      </c>
      <c r="S67" s="86">
        <f>$Q$60</f>
        <v>-1.3207588750224772</v>
      </c>
      <c r="T67" s="53">
        <f>$Q$60</f>
        <v>-1.3207588750224772</v>
      </c>
      <c r="U67" s="86">
        <f>$Q$60</f>
        <v>-1.3207588750224772</v>
      </c>
      <c r="V67" s="132">
        <f>$Q$60</f>
        <v>-1.3207588750224772</v>
      </c>
      <c r="W67" s="84"/>
      <c r="X67" s="84"/>
      <c r="Y67" s="84"/>
      <c r="Z67" s="207"/>
      <c r="AA67" s="220"/>
    </row>
    <row r="68" spans="2:27" ht="15.75" thickBot="1">
      <c r="N68" s="651" t="s">
        <v>302</v>
      </c>
      <c r="O68" s="652"/>
      <c r="P68" s="84"/>
      <c r="Q68" s="84"/>
      <c r="R68" s="80"/>
      <c r="S68" s="87">
        <f>$R$60</f>
        <v>7.9726201643381955E-2</v>
      </c>
      <c r="T68" s="53">
        <f>$R$60</f>
        <v>7.9726201643381955E-2</v>
      </c>
      <c r="U68" s="86">
        <f>$R$60</f>
        <v>7.9726201643381955E-2</v>
      </c>
      <c r="V68" s="53">
        <f>$R$60</f>
        <v>7.9726201643381955E-2</v>
      </c>
      <c r="W68" s="133">
        <f>$R$60</f>
        <v>7.9726201643381955E-2</v>
      </c>
      <c r="X68" s="134"/>
      <c r="Y68" s="84"/>
      <c r="Z68" s="207"/>
    </row>
    <row r="69" spans="2:27" ht="15.75" thickBot="1">
      <c r="N69" s="651" t="s">
        <v>47</v>
      </c>
      <c r="O69" s="652"/>
      <c r="P69" s="84"/>
      <c r="Q69" s="84"/>
      <c r="R69" s="84"/>
      <c r="S69" s="80"/>
      <c r="T69" s="85">
        <f>$S$60</f>
        <v>-4.3161112686538203</v>
      </c>
      <c r="U69" s="53">
        <f>$S$60</f>
        <v>-4.3161112686538203</v>
      </c>
      <c r="V69" s="88">
        <f>$S$60</f>
        <v>-4.3161112686538203</v>
      </c>
      <c r="W69" s="86">
        <f>$S$60</f>
        <v>-4.3161112686538203</v>
      </c>
      <c r="X69" s="135">
        <f>$S$60</f>
        <v>-4.3161112686538203</v>
      </c>
      <c r="Y69" s="134"/>
      <c r="Z69" s="207"/>
    </row>
    <row r="70" spans="2:27" ht="15.75" thickBot="1">
      <c r="N70" s="653" t="s">
        <v>146</v>
      </c>
      <c r="O70" s="654"/>
      <c r="P70" s="89"/>
      <c r="Q70" s="89"/>
      <c r="R70" s="84"/>
      <c r="S70" s="89"/>
      <c r="T70" s="80"/>
      <c r="U70" s="87">
        <f>+$T$60</f>
        <v>0</v>
      </c>
      <c r="V70" s="90">
        <f>+$T$60</f>
        <v>0</v>
      </c>
      <c r="W70" s="91">
        <f>+$T$60</f>
        <v>0</v>
      </c>
      <c r="X70" s="92">
        <f>+$T$60</f>
        <v>0</v>
      </c>
      <c r="Y70" s="93">
        <f>+$T$60</f>
        <v>0</v>
      </c>
      <c r="Z70" s="207"/>
    </row>
    <row r="71" spans="2:27" ht="15.75" thickBot="1">
      <c r="N71" s="94" t="s">
        <v>334</v>
      </c>
      <c r="O71" s="95"/>
      <c r="P71" s="96"/>
      <c r="Q71" s="96"/>
      <c r="R71" s="96"/>
      <c r="S71" s="96"/>
      <c r="T71" s="97"/>
      <c r="U71" s="98">
        <f>+SUM(U66:U70)</f>
        <v>4.7666521732435143</v>
      </c>
      <c r="V71" s="99">
        <f>+SUM(V67:V70)</f>
        <v>-5.5571439420329156</v>
      </c>
      <c r="W71" s="100">
        <f>+SUM(W68:W70)</f>
        <v>-4.2363850670104384</v>
      </c>
      <c r="X71" s="101">
        <f>+SUM(X69:X70)</f>
        <v>-4.3161112686538203</v>
      </c>
      <c r="Y71" s="101">
        <f>+SUM(Y70)</f>
        <v>0</v>
      </c>
      <c r="Z71" s="102">
        <f>+SUM(U71:Y71)</f>
        <v>-9.34298810445366</v>
      </c>
    </row>
    <row r="72" spans="2:27" ht="15.75" thickBot="1">
      <c r="N72" s="103"/>
      <c r="O72" s="103"/>
      <c r="P72" s="103"/>
      <c r="Q72" s="103"/>
      <c r="R72" s="103"/>
      <c r="S72" s="103"/>
      <c r="T72" s="103"/>
      <c r="U72" s="104"/>
      <c r="V72" s="104"/>
      <c r="W72" s="104"/>
      <c r="X72" s="104"/>
      <c r="Y72" s="104"/>
      <c r="Z72"/>
    </row>
    <row r="73" spans="2:27" ht="15.75" thickBot="1">
      <c r="B73" s="602"/>
      <c r="N73" s="105" t="s">
        <v>335</v>
      </c>
      <c r="O73" s="106"/>
      <c r="P73" s="107"/>
      <c r="Q73" s="107"/>
      <c r="R73" s="107"/>
      <c r="S73" s="107"/>
      <c r="T73" s="108"/>
      <c r="U73" s="212">
        <f>U71</f>
        <v>4.7666521732435143</v>
      </c>
      <c r="V73" s="212">
        <f>V71</f>
        <v>-5.5571439420329156</v>
      </c>
      <c r="W73" s="212">
        <f>W71</f>
        <v>-4.2363850670104384</v>
      </c>
      <c r="X73" s="213">
        <f>X71</f>
        <v>-4.3161112686538203</v>
      </c>
      <c r="Y73" s="109">
        <f>Y71</f>
        <v>0</v>
      </c>
      <c r="Z73" s="102">
        <f>+SUM(U73:Y73)</f>
        <v>-9.34298810445366</v>
      </c>
    </row>
    <row r="74" spans="2:27" ht="15.75" thickBot="1"/>
    <row r="75" spans="2:27" ht="19.5" thickBot="1">
      <c r="B75" s="571" t="s">
        <v>336</v>
      </c>
      <c r="C75" s="572"/>
      <c r="D75" s="572"/>
      <c r="E75" s="572"/>
      <c r="F75" s="572"/>
      <c r="G75" s="572"/>
      <c r="H75" s="573"/>
    </row>
    <row r="76" spans="2:27">
      <c r="B76" s="574"/>
      <c r="C76" s="575" t="s">
        <v>30</v>
      </c>
      <c r="D76" s="576"/>
      <c r="E76" s="576"/>
      <c r="F76" s="576"/>
      <c r="G76" s="577"/>
      <c r="H76" s="578"/>
    </row>
    <row r="77" spans="2:27" ht="15.75" thickBot="1">
      <c r="B77" s="574"/>
      <c r="C77" s="579" t="s">
        <v>311</v>
      </c>
      <c r="D77" s="580"/>
      <c r="E77" s="580"/>
      <c r="F77" s="580"/>
      <c r="G77" s="581"/>
      <c r="H77" s="582"/>
    </row>
    <row r="78" spans="2:27" ht="15.75" thickBot="1">
      <c r="B78" s="583"/>
      <c r="C78" s="584" t="str">
        <f>FRCP_y1</f>
        <v>2026-27</v>
      </c>
      <c r="D78" s="585" t="s">
        <v>32</v>
      </c>
      <c r="E78" s="585" t="s">
        <v>33</v>
      </c>
      <c r="F78" s="585" t="s">
        <v>34</v>
      </c>
      <c r="G78" s="585" t="s">
        <v>35</v>
      </c>
      <c r="H78" s="586"/>
    </row>
    <row r="79" spans="2:27">
      <c r="B79" s="587" t="s">
        <v>337</v>
      </c>
      <c r="C79" s="614">
        <v>85.519506376834698</v>
      </c>
      <c r="D79" s="614">
        <v>92.535733379325237</v>
      </c>
      <c r="E79" s="614">
        <v>104.46778914415148</v>
      </c>
      <c r="F79" s="614">
        <v>100.00638819989774</v>
      </c>
      <c r="G79" s="614">
        <v>96.851988140038131</v>
      </c>
      <c r="H79" s="588">
        <f>+SUM(C79:G79)</f>
        <v>479.38140524024732</v>
      </c>
    </row>
    <row r="80" spans="2:27">
      <c r="B80" s="589" t="s">
        <v>338</v>
      </c>
      <c r="C80" s="615"/>
      <c r="D80" s="616"/>
      <c r="E80" s="616"/>
      <c r="F80" s="616"/>
      <c r="G80" s="616"/>
      <c r="H80" s="590"/>
    </row>
    <row r="81" spans="2:9">
      <c r="B81" s="192" t="s">
        <v>339</v>
      </c>
      <c r="C81" s="614">
        <v>0.99713919888745051</v>
      </c>
      <c r="D81" s="614">
        <v>1.0125629958423945</v>
      </c>
      <c r="E81" s="614">
        <v>1.0292222128809194</v>
      </c>
      <c r="F81" s="614">
        <v>1.0422755788450999</v>
      </c>
      <c r="G81" s="614">
        <v>1.0580720061261943</v>
      </c>
      <c r="H81" s="588">
        <f>+SUM(C81:G81)</f>
        <v>5.1392719925820582</v>
      </c>
    </row>
    <row r="82" spans="2:9">
      <c r="B82" s="193" t="s">
        <v>340</v>
      </c>
      <c r="C82" s="614">
        <v>5.5709263499999997</v>
      </c>
      <c r="D82" s="614">
        <v>5.5709263499999997</v>
      </c>
      <c r="E82" s="614">
        <v>5.5709263499999997</v>
      </c>
      <c r="F82" s="614">
        <v>5.5709263499999997</v>
      </c>
      <c r="G82" s="614">
        <v>5.5709263499999997</v>
      </c>
      <c r="H82" s="588">
        <f t="shared" ref="H82:H86" si="15">+SUM(C82:G82)</f>
        <v>27.854631749999999</v>
      </c>
    </row>
    <row r="83" spans="2:9">
      <c r="B83" s="193" t="s">
        <v>318</v>
      </c>
      <c r="C83" s="614">
        <v>2.8700085033999998</v>
      </c>
      <c r="D83" s="614">
        <v>2.9640354702868481</v>
      </c>
      <c r="E83" s="614">
        <v>2.8621623728587409</v>
      </c>
      <c r="F83" s="614">
        <v>3.0298649410323328</v>
      </c>
      <c r="G83" s="614">
        <v>3.0539983008893321</v>
      </c>
      <c r="H83" s="588">
        <f t="shared" si="15"/>
        <v>14.780069588467253</v>
      </c>
    </row>
    <row r="84" spans="2:9">
      <c r="B84" s="612" t="s">
        <v>321</v>
      </c>
      <c r="C84" s="614"/>
      <c r="D84" s="617"/>
      <c r="E84" s="617"/>
      <c r="F84" s="617"/>
      <c r="G84" s="617"/>
      <c r="H84" s="588"/>
    </row>
    <row r="85" spans="2:9" ht="38.25">
      <c r="B85" s="601" t="s">
        <v>341</v>
      </c>
      <c r="C85" s="614"/>
      <c r="D85" s="617"/>
      <c r="E85" s="617"/>
      <c r="F85" s="617"/>
      <c r="G85" s="617"/>
      <c r="H85" s="588"/>
    </row>
    <row r="86" spans="2:9">
      <c r="B86" s="612" t="s">
        <v>342</v>
      </c>
      <c r="C86" s="614">
        <v>0</v>
      </c>
      <c r="D86" s="617">
        <v>0</v>
      </c>
      <c r="E86" s="617">
        <v>8.6550839999999987</v>
      </c>
      <c r="F86" s="617">
        <v>8.6550839999999987</v>
      </c>
      <c r="G86" s="617">
        <v>8.738707999999999</v>
      </c>
      <c r="H86" s="588">
        <f t="shared" si="15"/>
        <v>26.048875999999996</v>
      </c>
    </row>
    <row r="87" spans="2:9">
      <c r="B87" s="612" t="s">
        <v>343</v>
      </c>
      <c r="C87" s="614"/>
      <c r="D87" s="617"/>
      <c r="E87" s="617"/>
      <c r="F87" s="617"/>
      <c r="G87" s="617"/>
      <c r="H87" s="613"/>
    </row>
    <row r="88" spans="2:9" ht="15.75" thickBot="1">
      <c r="B88" s="591" t="s">
        <v>344</v>
      </c>
      <c r="C88" s="592">
        <f>+C79-SUM(C81:C87)</f>
        <v>76.081432324547251</v>
      </c>
      <c r="D88" s="592">
        <f>+D79-SUM(D81:D87)</f>
        <v>82.988208563195997</v>
      </c>
      <c r="E88" s="592">
        <f>+E79-SUM(E81:E87)</f>
        <v>86.350394208411814</v>
      </c>
      <c r="F88" s="592">
        <f>+F79-SUM(F81:F87)</f>
        <v>81.70823733002031</v>
      </c>
      <c r="G88" s="592">
        <f>+G79-SUM(G81:G87)</f>
        <v>78.430283483022606</v>
      </c>
      <c r="H88" s="593">
        <f>SUM(C88:G88)</f>
        <v>405.55855590919799</v>
      </c>
      <c r="I88" s="603"/>
    </row>
  </sheetData>
  <sheetProtection autoFilter="0"/>
  <mergeCells count="24">
    <mergeCell ref="B8:M8"/>
    <mergeCell ref="C13:L13"/>
    <mergeCell ref="M13:N13"/>
    <mergeCell ref="C25:G25"/>
    <mergeCell ref="H25:L25"/>
    <mergeCell ref="N25:T25"/>
    <mergeCell ref="P63:T63"/>
    <mergeCell ref="U63:Y63"/>
    <mergeCell ref="C26:G26"/>
    <mergeCell ref="H26:L26"/>
    <mergeCell ref="N26:O26"/>
    <mergeCell ref="P26:T26"/>
    <mergeCell ref="C40:L40"/>
    <mergeCell ref="N40:T40"/>
    <mergeCell ref="C41:G41"/>
    <mergeCell ref="H41:L41"/>
    <mergeCell ref="N41:O41"/>
    <mergeCell ref="P41:T41"/>
    <mergeCell ref="V47:W55"/>
    <mergeCell ref="N66:O66"/>
    <mergeCell ref="N67:O67"/>
    <mergeCell ref="N68:O68"/>
    <mergeCell ref="N69:O69"/>
    <mergeCell ref="N70:O70"/>
  </mergeCells>
  <conditionalFormatting sqref="C28 C30:C36 C43 C45:C54">
    <cfRule type="expression" dxfId="2" priority="1">
      <formula>dms_PRCP_BaseYear=PRCP_y1</formula>
    </cfRule>
  </conditionalFormatting>
  <conditionalFormatting sqref="D28 D30:D36 D43 D45:D54">
    <cfRule type="expression" dxfId="1" priority="2">
      <formula>dms_PRCP_BaseYear=PRCP_y2</formula>
    </cfRule>
  </conditionalFormatting>
  <conditionalFormatting sqref="E28 E30:E36 E43 E45:E54">
    <cfRule type="expression" dxfId="0" priority="3">
      <formula>dms_PRCP_BaseYear=PRCP_y3</formula>
    </cfRule>
  </conditionalFormatting>
  <dataValidations disablePrompts="1" xWindow="795" yWindow="559" count="2">
    <dataValidation type="custom" allowBlank="1" showInputMessage="1" showErrorMessage="1" error="Must be a number" promptTitle="Opex allowance" prompt="Enter value. _x000a__x000a_As set out in the approved PTRM for the current regulatory control period." sqref="C28:L28" xr:uid="{00000000-0002-0000-0000-000001000000}">
      <formula1>ISNUMBER(C28)</formula1>
    </dataValidation>
    <dataValidation type="custom" allowBlank="1" showInputMessage="1" showErrorMessage="1" error="Must be a number" promptTitle="Excluded costs" prompt="Enter value in $million." sqref="C81:G87" xr:uid="{86229EFF-5A8A-438A-AF50-B7AE7D9E93C2}">
      <formula1>ISNUMBER(C81)</formula1>
    </dataValidation>
  </dataValidations>
  <pageMargins left="0.7" right="0.7" top="0.75" bottom="0.75" header="0.3" footer="0.3"/>
  <pageSetup paperSize="8" scale="42" fitToWidth="0" orientation="landscape" r:id="rId1"/>
  <rowBreaks count="1" manualBreakCount="1">
    <brk id="55" min="1" max="2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3F048054ACABA4B902070EE511E2BD4" ma:contentTypeVersion="15" ma:contentTypeDescription="Create a new document." ma:contentTypeScope="" ma:versionID="d749b5dc78793ef83f729c7e14ffc85a">
  <xsd:schema xmlns:xsd="http://www.w3.org/2001/XMLSchema" xmlns:xs="http://www.w3.org/2001/XMLSchema" xmlns:p="http://schemas.microsoft.com/office/2006/metadata/properties" xmlns:ns2="12fd3dd5-c654-4bca-8737-2c3d7eb702dc" xmlns:ns3="d4a19ad3-f80d-430a-a486-11f43337c9f4" targetNamespace="http://schemas.microsoft.com/office/2006/metadata/properties" ma:root="true" ma:fieldsID="7775f814b8e696590fc2d0a0a0815784" ns2:_="" ns3:_="">
    <xsd:import namespace="12fd3dd5-c654-4bca-8737-2c3d7eb702dc"/>
    <xsd:import namespace="d4a19ad3-f80d-430a-a486-11f43337c9f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fd3dd5-c654-4bca-8737-2c3d7eb702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2b4a0c63-b107-443f-81ac-4a77d015a5bc"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a19ad3-f80d-430a-a486-11f43337c9f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fd9f7d5e-20db-4547-b6c8-a8838601563e}" ma:internalName="TaxCatchAll" ma:showField="CatchAllData" ma:web="d4a19ad3-f80d-430a-a486-11f43337c9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2fd3dd5-c654-4bca-8737-2c3d7eb702dc">
      <Terms xmlns="http://schemas.microsoft.com/office/infopath/2007/PartnerControls"/>
    </lcf76f155ced4ddcb4097134ff3c332f>
    <TaxCatchAll xmlns="d4a19ad3-f80d-430a-a486-11f43337c9f4" xsi:nil="true"/>
  </documentManagement>
</p:properties>
</file>

<file path=customXml/itemProps1.xml><?xml version="1.0" encoding="utf-8"?>
<ds:datastoreItem xmlns:ds="http://schemas.openxmlformats.org/officeDocument/2006/customXml" ds:itemID="{DCC5D1A9-0506-4D2A-A88D-7945849D2CF8}">
  <ds:schemaRefs>
    <ds:schemaRef ds:uri="http://schemas.microsoft.com/sharepoint/v3/contenttype/forms"/>
  </ds:schemaRefs>
</ds:datastoreItem>
</file>

<file path=customXml/itemProps2.xml><?xml version="1.0" encoding="utf-8"?>
<ds:datastoreItem xmlns:ds="http://schemas.openxmlformats.org/officeDocument/2006/customXml" ds:itemID="{5E4C25AB-E413-41A0-8CF6-BC620E03C4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fd3dd5-c654-4bca-8737-2c3d7eb702dc"/>
    <ds:schemaRef ds:uri="d4a19ad3-f80d-430a-a486-11f43337c9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55FC2F2-A9F4-4D60-A918-531A762A9EEF}">
  <ds:schemaRefs>
    <ds:schemaRef ds:uri="http://schemas.microsoft.com/office/2006/metadata/properties"/>
    <ds:schemaRef ds:uri="e81d0cd9-c043-4c37-9584-5b1b876d03c4"/>
    <ds:schemaRef ds:uri="http://purl.org/dc/dcmitype/"/>
    <ds:schemaRef ds:uri="http://www.w3.org/XML/1998/namespac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f69beede-7b9e-489f-8a4d-ae25a14c8199"/>
    <ds:schemaRef ds:uri="http://purl.org/dc/elements/1.1/"/>
    <ds:schemaRef ds:uri="12fd3dd5-c654-4bca-8737-2c3d7eb702dc"/>
    <ds:schemaRef ds:uri="d4a19ad3-f80d-430a-a486-11f43337c9f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30</vt:i4>
      </vt:variant>
    </vt:vector>
  </HeadingPairs>
  <TitlesOfParts>
    <vt:vector size="32" baseType="lpstr">
      <vt:lpstr>Business &amp; other details</vt:lpstr>
      <vt:lpstr>ECM</vt:lpstr>
      <vt:lpstr>CRCP_y1</vt:lpstr>
      <vt:lpstr>CRCP_y4</vt:lpstr>
      <vt:lpstr>CRY</vt:lpstr>
      <vt:lpstr>dms_060301_checkvalue</vt:lpstr>
      <vt:lpstr>dms_060301_LastRow</vt:lpstr>
      <vt:lpstr>dms_060701_ARR_MaxRows</vt:lpstr>
      <vt:lpstr>dms_060701_Reset_MaxRows</vt:lpstr>
      <vt:lpstr>dms_060701_StartDateTxt</vt:lpstr>
      <vt:lpstr>dms_0608_LastRow</vt:lpstr>
      <vt:lpstr>dms_0608_OffsetRows</vt:lpstr>
      <vt:lpstr>dms_CRCP_FinalYear_Result</vt:lpstr>
      <vt:lpstr>dms_CRCP_FirstYear_Result</vt:lpstr>
      <vt:lpstr>dms_DataQuality</vt:lpstr>
      <vt:lpstr>dms_FifthFeeder_flag_NSP</vt:lpstr>
      <vt:lpstr>dms_LeapYear_Result</vt:lpstr>
      <vt:lpstr>dms_MultiYear_FinalYear_Ref</vt:lpstr>
      <vt:lpstr>dms_MultiYear_FinalYear_Result</vt:lpstr>
      <vt:lpstr>dms_MultiYear_ResponseFlag</vt:lpstr>
      <vt:lpstr>dms_RPT</vt:lpstr>
      <vt:lpstr>dms_RPTMonth</vt:lpstr>
      <vt:lpstr>dms_SingleYear_FinalYear_Ref</vt:lpstr>
      <vt:lpstr>dms_SingleYear_FinalYear_Result</vt:lpstr>
      <vt:lpstr>dms_Specified_FinalYear</vt:lpstr>
      <vt:lpstr>dms_TradingName</vt:lpstr>
      <vt:lpstr>FRCP_y1</vt:lpstr>
      <vt:lpstr>FRY</vt:lpstr>
      <vt:lpstr>PRCP_y2</vt:lpstr>
      <vt:lpstr>PRCP_y3</vt:lpstr>
      <vt:lpstr>PRCP_y4</vt:lpstr>
      <vt:lpstr>PRCP_y5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 Mero</dc:creator>
  <cp:keywords/>
  <dc:description/>
  <cp:lastModifiedBy>Lisa Minervini</cp:lastModifiedBy>
  <cp:revision/>
  <dcterms:created xsi:type="dcterms:W3CDTF">2021-04-14T23:38:57Z</dcterms:created>
  <dcterms:modified xsi:type="dcterms:W3CDTF">2025-06-30T09:08:33Z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0x010100A3F048054ACABA4B902070EE511E2BD4</vt:lpwstr>
  </property>
  <property fmtid="{D5CDD505-2E9C-101B-9397-08002B2CF9AE}" pid="3" name="MediaServiceImageTags">
    <vt:lpwstr/>
  </property>
</Properties>
</file>