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agig365.sharepoint.com/sites/SAAccessArrangement2026-31/Shared Documents/Final Plan/Attachments/"/>
    </mc:Choice>
  </mc:AlternateContent>
  <xr:revisionPtr revIDLastSave="26" documentId="14_{8CBA2985-6159-41CB-BF2B-BBEC82927F83}" xr6:coauthVersionLast="47" xr6:coauthVersionMax="47" xr10:uidLastSave="{614D97C4-069B-435B-8CC9-15871367DFDD}"/>
  <bookViews>
    <workbookView xWindow="1275" yWindow="-120" windowWidth="27645" windowHeight="16440" xr2:uid="{00000000-000D-0000-FFFF-FFFF00000000}"/>
  </bookViews>
  <sheets>
    <sheet name="Cover" sheetId="20" r:id="rId1"/>
    <sheet name="ECM" sheetId="18" r:id="rId2"/>
  </sheets>
  <definedNames>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FALSE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RCP_y1">#REF!</definedName>
    <definedName name="CRCP_y4">#REF!</definedName>
    <definedName name="CRCP_y5">#REF!</definedName>
    <definedName name="CRY">#REF!</definedName>
    <definedName name="dms_060301_checkvalue">#REF!</definedName>
    <definedName name="dms_060301_LastRow">#REF!</definedName>
    <definedName name="dms_060701_ARR_MaxRows">#REF!</definedName>
    <definedName name="dms_060701_Reset_MaxRows">#REF!</definedName>
    <definedName name="dms_060701_StartDateTxt">#REF!</definedName>
    <definedName name="dms_0608_LastRow">#REF!</definedName>
    <definedName name="dms_0608_OffsetRows">#REF!</definedName>
    <definedName name="dms_663_List">#REF!</definedName>
    <definedName name="dms_ABN_List">#REF!</definedName>
    <definedName name="dms_Calendar_Years">#REF!</definedName>
    <definedName name="dms_CBD_flag">#REF!</definedName>
    <definedName name="dms_CFinalYear_List">#REF!</definedName>
    <definedName name="dms_CRCP_FinalYear_Result">#REF!</definedName>
    <definedName name="dms_CRCP_FirstYear_Result">#REF!</definedName>
    <definedName name="dms_CRCP_index">#REF!</definedName>
    <definedName name="dms_CRCP_years">#REF!</definedName>
    <definedName name="dms_CRCP_yZ">#REF!</definedName>
    <definedName name="dms_CRCPlength_List">#REF!</definedName>
    <definedName name="dms_CRCPlength_Num">#REF!</definedName>
    <definedName name="dms_CRCPlength_Num_List">#REF!</definedName>
    <definedName name="dms_DataQuality">#REF!</definedName>
    <definedName name="dms_DataQuality_List">#REF!</definedName>
    <definedName name="dms_DeterminationRef_List">#REF!</definedName>
    <definedName name="dms_DollarReal">#REF!</definedName>
    <definedName name="dms_FeederType_5_flag">#REF!</definedName>
    <definedName name="dms_FifthFeeder_flag_NSP">#REF!</definedName>
    <definedName name="dms_FinalYear_List">#REF!</definedName>
    <definedName name="dms_Financial_Years">#REF!</definedName>
    <definedName name="dms_FormControl_List">#REF!</definedName>
    <definedName name="dms_FRCP_y10">#REF!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length_List">#REF!</definedName>
    <definedName name="dms_FRCPlength_Num">#REF!</definedName>
    <definedName name="dms_FRCPlength_Num_List">#REF!</definedName>
    <definedName name="dms_JurisdictionList">#REF!</definedName>
    <definedName name="dms_LeapYear_Result">#REF!</definedName>
    <definedName name="dms_LongRural_flag">#REF!</definedName>
    <definedName name="dms_Model">#REF!</definedName>
    <definedName name="dms_Model_List">#REF!</definedName>
    <definedName name="dms_MultiYear_FinalYear_Ref">#REF!</definedName>
    <definedName name="dms_MultiYear_FinalYear_Result">#REF!</definedName>
    <definedName name="dms_MultiYear_Flag">#REF!</definedName>
    <definedName name="dms_MultiYear_ResponseFlag">#REF!</definedName>
    <definedName name="dms_PRCPlength_Num">#REF!</definedName>
    <definedName name="dms_Public_Lighting_List">#REF!</definedName>
    <definedName name="dms_RPT">#REF!</definedName>
    <definedName name="dms_RPT_List">#REF!</definedName>
    <definedName name="dms_RPTMonth">#REF!</definedName>
    <definedName name="dms_RPTMonth_List">#REF!</definedName>
    <definedName name="dms_RYE_Formula_Result">#REF!</definedName>
    <definedName name="dms_Sector_List">#REF!</definedName>
    <definedName name="dms_Segment_List">#REF!</definedName>
    <definedName name="dms_ShortRural_flag">#REF!</definedName>
    <definedName name="dms_SingleYear_FinalYear_Ref">#REF!</definedName>
    <definedName name="dms_SingleYear_FinalYear_Result">#REF!</definedName>
    <definedName name="dms_SingleYear_Model">#REF!</definedName>
    <definedName name="dms_SourceList">#REF!</definedName>
    <definedName name="dms_Specified_FinalYear">#REF!</definedName>
    <definedName name="dms_TradingName">#REF!</definedName>
    <definedName name="dms_TradingName_List">#REF!</definedName>
    <definedName name="dms_TradingNameFull_List">#REF!</definedName>
    <definedName name="dms_Urban_flag">#REF!</definedName>
    <definedName name="dms_Worksheet_List">#REF!</definedName>
    <definedName name="FRCP_y1">#REF!</definedName>
    <definedName name="FRCP_y2">#REF!</definedName>
    <definedName name="FRCP_y3">#REF!</definedName>
    <definedName name="FRCP_y4">#REF!</definedName>
    <definedName name="FRCP_y5">#REF!</definedName>
    <definedName name="FRY">#REF!</definedName>
    <definedName name="Pal_Workbook_GUID" hidden="1">"Q76E716EMQYMTDP8KAQDF63S"</definedName>
    <definedName name="PRCP_y2">#REF!</definedName>
    <definedName name="PRCP_y3">#REF!</definedName>
    <definedName name="PRCP_y4">#REF!</definedName>
    <definedName name="PRCP_y5">#REF!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400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18" l="1"/>
  <c r="H86" i="18"/>
  <c r="D88" i="18"/>
  <c r="E88" i="18"/>
  <c r="F88" i="18"/>
  <c r="G88" i="18"/>
  <c r="H88" i="18"/>
  <c r="B47" i="18" l="1"/>
  <c r="B48" i="18"/>
  <c r="K53" i="18"/>
  <c r="H83" i="18" l="1"/>
  <c r="H82" i="18"/>
  <c r="H81" i="18"/>
  <c r="H79" i="18"/>
  <c r="C78" i="18"/>
  <c r="M15" i="18" l="1"/>
  <c r="N15" i="18" s="1"/>
  <c r="K55" i="18" l="1"/>
  <c r="L16" i="18" l="1"/>
  <c r="C37" i="18"/>
  <c r="D37" i="18"/>
  <c r="E37" i="18"/>
  <c r="E55" i="18"/>
  <c r="D55" i="18"/>
  <c r="C55" i="18"/>
  <c r="B46" i="18"/>
  <c r="B45" i="18"/>
  <c r="J16" i="18"/>
  <c r="I16" i="18"/>
  <c r="H16" i="18"/>
  <c r="G16" i="18"/>
  <c r="F16" i="18"/>
  <c r="E16" i="18"/>
  <c r="K16" i="18"/>
  <c r="M17" i="18"/>
  <c r="S46" i="18" l="1"/>
  <c r="S45" i="18"/>
  <c r="S43" i="18"/>
  <c r="S53" i="18"/>
  <c r="J37" i="18"/>
  <c r="K37" i="18"/>
  <c r="I55" i="18"/>
  <c r="G55" i="18"/>
  <c r="L37" i="18"/>
  <c r="F37" i="18"/>
  <c r="F55" i="18"/>
  <c r="L17" i="18"/>
  <c r="H55" i="18"/>
  <c r="J55" i="18"/>
  <c r="G37" i="18"/>
  <c r="S48" i="18"/>
  <c r="I37" i="18"/>
  <c r="S47" i="18"/>
  <c r="H37" i="18"/>
  <c r="R45" i="18" l="1"/>
  <c r="R43" i="18"/>
  <c r="S55" i="18"/>
  <c r="R46" i="18"/>
  <c r="R47" i="18"/>
  <c r="K17" i="18"/>
  <c r="R53" i="18"/>
  <c r="R48" i="18"/>
  <c r="R55" i="18" l="1"/>
  <c r="Q43" i="18"/>
  <c r="Q53" i="18"/>
  <c r="J17" i="18"/>
  <c r="P48" i="18" s="1"/>
  <c r="Q47" i="18"/>
  <c r="Q46" i="18"/>
  <c r="Q45" i="18"/>
  <c r="Q48" i="18"/>
  <c r="P43" i="18" l="1"/>
  <c r="Q55" i="18"/>
  <c r="I17" i="18"/>
  <c r="O53" i="18" s="1"/>
  <c r="P47" i="18"/>
  <c r="P53" i="18"/>
  <c r="P45" i="18"/>
  <c r="P46" i="18"/>
  <c r="Q33" i="18" l="1"/>
  <c r="T28" i="18"/>
  <c r="R33" i="18"/>
  <c r="S28" i="18"/>
  <c r="O43" i="18"/>
  <c r="O46" i="18"/>
  <c r="P31" i="18"/>
  <c r="R31" i="18"/>
  <c r="R36" i="18"/>
  <c r="T32" i="18"/>
  <c r="Q36" i="18"/>
  <c r="R30" i="18"/>
  <c r="Q35" i="18"/>
  <c r="T35" i="18"/>
  <c r="O45" i="18"/>
  <c r="O47" i="18"/>
  <c r="T31" i="18"/>
  <c r="S33" i="18"/>
  <c r="R32" i="18"/>
  <c r="T36" i="18"/>
  <c r="Q32" i="18"/>
  <c r="Q28" i="18"/>
  <c r="P33" i="18"/>
  <c r="Q30" i="18"/>
  <c r="R28" i="18"/>
  <c r="H17" i="18"/>
  <c r="P32" i="18"/>
  <c r="P36" i="18"/>
  <c r="P35" i="18"/>
  <c r="O48" i="18"/>
  <c r="T33" i="18"/>
  <c r="S36" i="18"/>
  <c r="P28" i="18"/>
  <c r="S30" i="18"/>
  <c r="R35" i="18"/>
  <c r="S35" i="18"/>
  <c r="Q31" i="18"/>
  <c r="T30" i="18"/>
  <c r="S31" i="18"/>
  <c r="S32" i="18"/>
  <c r="P30" i="18"/>
  <c r="P55" i="18"/>
  <c r="Q37" i="18" l="1"/>
  <c r="O55" i="18"/>
  <c r="S37" i="18"/>
  <c r="N46" i="18"/>
  <c r="N47" i="18"/>
  <c r="N48" i="18"/>
  <c r="G17" i="18"/>
  <c r="F17" i="18" s="1"/>
  <c r="E17" i="18" s="1"/>
  <c r="D17" i="18" s="1"/>
  <c r="N45" i="18"/>
  <c r="N43" i="18"/>
  <c r="N53" i="18"/>
  <c r="P37" i="18"/>
  <c r="R37" i="18"/>
  <c r="T37" i="18"/>
  <c r="S60" i="18" l="1"/>
  <c r="N55" i="18"/>
  <c r="O30" i="18"/>
  <c r="O36" i="18"/>
  <c r="O35" i="18"/>
  <c r="N32" i="18"/>
  <c r="N35" i="18"/>
  <c r="N28" i="18"/>
  <c r="O28" i="18"/>
  <c r="O33" i="18"/>
  <c r="N31" i="18"/>
  <c r="N30" i="18"/>
  <c r="N33" i="18"/>
  <c r="O32" i="18"/>
  <c r="N36" i="18"/>
  <c r="O31" i="18"/>
  <c r="T55" i="18"/>
  <c r="T60" i="18" s="1"/>
  <c r="R60" i="18"/>
  <c r="Q60" i="18"/>
  <c r="X70" i="18" l="1"/>
  <c r="V70" i="18"/>
  <c r="U70" i="18"/>
  <c r="W70" i="18"/>
  <c r="Y70" i="18"/>
  <c r="Y71" i="18" s="1"/>
  <c r="Y73" i="18" s="1"/>
  <c r="U68" i="18"/>
  <c r="T68" i="18"/>
  <c r="V68" i="18"/>
  <c r="W68" i="18"/>
  <c r="S68" i="18"/>
  <c r="T69" i="18"/>
  <c r="X69" i="18"/>
  <c r="U69" i="18"/>
  <c r="W69" i="18"/>
  <c r="V69" i="18"/>
  <c r="T67" i="18"/>
  <c r="R67" i="18"/>
  <c r="V67" i="18"/>
  <c r="U67" i="18"/>
  <c r="S67" i="18"/>
  <c r="O37" i="18"/>
  <c r="N37" i="18"/>
  <c r="P60" i="18" l="1"/>
  <c r="Q66" i="18" s="1"/>
  <c r="X71" i="18"/>
  <c r="X73" i="18" s="1"/>
  <c r="V71" i="18"/>
  <c r="V73" i="18" s="1"/>
  <c r="W71" i="18"/>
  <c r="W73" i="18" s="1"/>
  <c r="T66" i="18" l="1"/>
  <c r="R66" i="18"/>
  <c r="S66" i="18"/>
  <c r="U66" i="18"/>
  <c r="U71" i="18" s="1"/>
  <c r="Z71" i="18" s="1"/>
  <c r="U73" i="18" l="1"/>
  <c r="Z7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 Haddock</author>
  </authors>
  <commentList>
    <comment ref="M16" authorId="0" shapeId="0" xr:uid="{3FEA37C9-103A-4F10-918A-11E55D9AF33F}">
      <text>
        <r>
          <rPr>
            <b/>
            <sz val="9"/>
            <color indexed="81"/>
            <rFont val="Tahoma"/>
            <family val="2"/>
          </rPr>
          <t>Nicole Haddock:</t>
        </r>
        <r>
          <rPr>
            <sz val="9"/>
            <color indexed="81"/>
            <rFont val="Tahoma"/>
            <family val="2"/>
          </rPr>
          <t xml:space="preserve">
Based on RBA forecast CPI @ end June 2025</t>
        </r>
      </text>
    </comment>
    <comment ref="N16" authorId="0" shapeId="0" xr:uid="{207735EF-0B6F-4A4C-B5FA-E76D8A962B00}">
      <text>
        <r>
          <rPr>
            <b/>
            <sz val="9"/>
            <color indexed="81"/>
            <rFont val="Tahoma"/>
            <family val="2"/>
          </rPr>
          <t>Nicole Haddock:</t>
        </r>
        <r>
          <rPr>
            <sz val="9"/>
            <color indexed="81"/>
            <rFont val="Tahoma"/>
            <family val="2"/>
          </rPr>
          <t xml:space="preserve">
Based on RBA forecast CPI @ end June 2026</t>
        </r>
      </text>
    </comment>
  </commentList>
</comments>
</file>

<file path=xl/sharedStrings.xml><?xml version="1.0" encoding="utf-8"?>
<sst xmlns="http://schemas.openxmlformats.org/spreadsheetml/2006/main" count="137" uniqueCount="70">
  <si>
    <t>REGULATORY REPORTING STATEMENT</t>
  </si>
  <si>
    <t>Instructions</t>
  </si>
  <si>
    <t>AGN (SA)</t>
  </si>
  <si>
    <t>Forthcoming regulatory control period</t>
  </si>
  <si>
    <t>2026-27</t>
  </si>
  <si>
    <t>2027-28</t>
  </si>
  <si>
    <t>2028-29</t>
  </si>
  <si>
    <t>2029-30</t>
  </si>
  <si>
    <t>2030-31</t>
  </si>
  <si>
    <t>Current regulatory control period</t>
  </si>
  <si>
    <t>2018-19</t>
  </si>
  <si>
    <t>2024-25</t>
  </si>
  <si>
    <t>2021-22</t>
  </si>
  <si>
    <t>2025-26</t>
  </si>
  <si>
    <t>2026-27 to 2030-31</t>
  </si>
  <si>
    <t>EFFICIENCY CARRYOVER MECHANISM</t>
  </si>
  <si>
    <t>AGN (SA) is required to populate all input cells (yellow) in this worksheet.</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</si>
  <si>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</si>
  <si>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Actual and estimated inflation</t>
  </si>
  <si>
    <t>Actual</t>
  </si>
  <si>
    <t>Estimated</t>
  </si>
  <si>
    <t>2016-17</t>
  </si>
  <si>
    <t>2015-16</t>
  </si>
  <si>
    <t>2017-18</t>
  </si>
  <si>
    <t>2019-20</t>
  </si>
  <si>
    <t>2020-21</t>
  </si>
  <si>
    <t>2022-23</t>
  </si>
  <si>
    <t>2023-24</t>
  </si>
  <si>
    <t>ABS CPI index - June (rebased)</t>
  </si>
  <si>
    <t xml:space="preserve">Inflation rate (per cent) </t>
  </si>
  <si>
    <t>Reconstructed cumulative index (2025-26=1)</t>
  </si>
  <si>
    <t>7.5.1 -  The carryover amounts that arise from applying the ECM during the current regulatory control period</t>
  </si>
  <si>
    <r>
      <t xml:space="preserve">Base year for the previous period </t>
    </r>
    <r>
      <rPr>
        <b/>
        <sz val="9"/>
        <color rgb="FFFF0000"/>
        <rFont val="Calibri"/>
        <family val="2"/>
        <scheme val="minor"/>
      </rPr>
      <t>(drop down menu)</t>
    </r>
  </si>
  <si>
    <t>7.5.1.1 - Opex allowance applicable to ECM (ECM target)</t>
  </si>
  <si>
    <t>$m, real June 2016</t>
  </si>
  <si>
    <t>$m, real June 2021</t>
  </si>
  <si>
    <t>$m, real June 2026</t>
  </si>
  <si>
    <t>Previous period</t>
  </si>
  <si>
    <t>Total opex allowance (inc DRC, UAFG, ARS and VCAP)</t>
  </si>
  <si>
    <t xml:space="preserve">Approved excludable costs - allowance </t>
  </si>
  <si>
    <t>Debt raising costs (DRC)</t>
  </si>
  <si>
    <t>Unaccounted for gas (UAG) (clause 5.1(h)(i))</t>
  </si>
  <si>
    <t>Vulnerable Customers Assistance Program (VCAP)</t>
  </si>
  <si>
    <t xml:space="preserve"> Ancillary Reference Services (ARS)</t>
  </si>
  <si>
    <t>Any cost category that is not forecast using a single year revealed cost approach following this Access Arrangement Period intended to commence 1 July 2026 (clause 5.1(h)(i))</t>
  </si>
  <si>
    <t>Approved pass through event costs (clause 5.1(i))</t>
  </si>
  <si>
    <t>Capitalisation policy changes (clause 5.1(j))</t>
  </si>
  <si>
    <t>Forecast opex for ECM purposes</t>
  </si>
  <si>
    <t>7.5.1.2 - Actual and estimated opex applicable to ECM</t>
  </si>
  <si>
    <t xml:space="preserve">$m, Actual </t>
  </si>
  <si>
    <t>Total opex (inc DRC, UAFG, ARS and VCAP)</t>
  </si>
  <si>
    <t>Approved excludable costs</t>
  </si>
  <si>
    <t>AGN (SA) to nominate base year used to forecast opex 
(drop down menu)</t>
  </si>
  <si>
    <t>Movements in provisions related to opex</t>
  </si>
  <si>
    <t>Actual opex for ECM purposes</t>
  </si>
  <si>
    <t>Base year non-recurrent efficiency gain ($m)</t>
  </si>
  <si>
    <t>Incremental gain $m, real June 2026</t>
  </si>
  <si>
    <t>Carryover</t>
  </si>
  <si>
    <t>Total</t>
  </si>
  <si>
    <t>Total Carryover Amount ($m, June 2026)</t>
  </si>
  <si>
    <t>PTRM inputs ($m, June 2026)</t>
  </si>
  <si>
    <t>7.5.2 - Proposed forecast opex for the ECM for the forthcoming regulatory control period</t>
  </si>
  <si>
    <t>Forecast opex</t>
  </si>
  <si>
    <t>Less excluded costs</t>
  </si>
  <si>
    <t xml:space="preserve"> Debt raising costs (DRC)</t>
  </si>
  <si>
    <t xml:space="preserve"> Unaccounted for gas (UAG) (clause 5.1(h)(i))</t>
  </si>
  <si>
    <t>Any cost category that is not forecast using a single year revealed cost approach following this Access Arrangement Period intended to commence 1 July 2026 (clause 5.1(h)(i)):</t>
  </si>
  <si>
    <t>Purchase of renewable gas certificates</t>
  </si>
  <si>
    <t>Movement in provisions</t>
  </si>
  <si>
    <t>Adjusted forecast opex ($m,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</si>
</sst>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_-* #,##0.00_-;[Red]\(#,##0.00\)_-;_-*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0.0"/>
    <numFmt numFmtId="186" formatCode="_-* #,##0_-;\-* #,##0_-;_-* &quot;-&quot;??_-;_-@_-"/>
    <numFmt numFmtId="187" formatCode="_-* #,##0.0_-;\-* #,##0.0_-;_-* &quot;-&quot;??_-;_-@_-"/>
    <numFmt numFmtId="188" formatCode="#,##0_ ;\(#,##0\)_ "/>
    <numFmt numFmtId="189" formatCode="#,##0.0_ ;\-#,##0.0\ "/>
    <numFmt numFmtId="190" formatCode="#,##0;\(#,##0\)"/>
    <numFmt numFmtId="191" formatCode="0.000"/>
    <numFmt numFmtId="192" formatCode="#,##0.00_ ;\-#,##0.00\ "/>
  </numFmts>
  <fonts count="9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1"/>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2"/>
      <color theme="0"/>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Calibri"/>
      <family val="2"/>
      <scheme val="minor"/>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0"/>
      <color theme="0"/>
      <name val="Arial"/>
      <family val="2"/>
    </font>
    <font>
      <sz val="12"/>
      <name val="Arial"/>
      <family val="2"/>
    </font>
    <font>
      <sz val="12"/>
      <color theme="1"/>
      <name val="Arial"/>
      <family val="2"/>
    </font>
    <font>
      <vertAlign val="subscript"/>
      <sz val="14"/>
      <color theme="1"/>
      <name val="Arial"/>
      <family val="2"/>
    </font>
    <font>
      <b/>
      <sz val="11"/>
      <color rgb="FFFF0000"/>
      <name val="Calibri"/>
      <family val="2"/>
      <scheme val="minor"/>
    </font>
    <font>
      <b/>
      <sz val="9"/>
      <color rgb="FFFF0000"/>
      <name val="Calibri"/>
      <family val="2"/>
      <scheme val="minor"/>
    </font>
    <font>
      <b/>
      <sz val="10"/>
      <color rgb="FFFF0000"/>
      <name val="Arial"/>
      <family val="2"/>
    </font>
    <font>
      <b/>
      <i/>
      <sz val="10"/>
      <color rgb="FFFF0000"/>
      <name val="Arial"/>
      <family val="2"/>
    </font>
    <font>
      <b/>
      <sz val="11"/>
      <color rgb="FFFF0000"/>
      <name val="Arial"/>
      <family val="2"/>
    </font>
    <font>
      <sz val="11"/>
      <color rgb="FFFF33CC"/>
      <name val="Calibri"/>
      <family val="2"/>
      <scheme val="minor"/>
    </font>
    <font>
      <sz val="11"/>
      <color rgb="FFFF0000"/>
      <name val="Calibri"/>
      <family val="2"/>
      <scheme val="minor"/>
    </font>
    <font>
      <sz val="9"/>
      <color indexed="81"/>
      <name val="Tahoma"/>
      <family val="2"/>
    </font>
    <font>
      <b/>
      <sz val="9"/>
      <color indexed="81"/>
      <name val="Tahoma"/>
      <family val="2"/>
    </font>
    <font>
      <sz val="11"/>
      <color theme="1"/>
      <name val="Calibri"/>
      <family val="2"/>
    </font>
    <font>
      <b/>
      <sz val="12"/>
      <color rgb="FFFFFFFF"/>
      <name val="Arial"/>
      <family val="2"/>
    </font>
    <font>
      <b/>
      <sz val="14"/>
      <color rgb="FFFFFFFF"/>
      <name val="Calibri"/>
      <family val="2"/>
    </font>
    <font>
      <b/>
      <sz val="11"/>
      <color rgb="FF000000"/>
      <name val="Calibri"/>
      <family val="2"/>
    </font>
    <font>
      <b/>
      <sz val="11"/>
      <color rgb="FFFFFFFF"/>
      <name val="Arial"/>
      <family val="2"/>
    </font>
    <font>
      <b/>
      <sz val="10"/>
      <color rgb="FFFFFFFF"/>
      <name val="Arial"/>
      <family val="2"/>
    </font>
  </fonts>
  <fills count="6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solid">
        <fgColor rgb="FFFFFFCC"/>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1" tint="0.249977111117893"/>
        <bgColor indexed="64"/>
      </patternFill>
    </fill>
    <fill>
      <patternFill patternType="solid">
        <fgColor rgb="FFFFC7CE"/>
        <bgColor indexed="64"/>
      </patternFill>
    </fill>
    <fill>
      <patternFill patternType="solid">
        <fgColor indexed="22"/>
        <bgColor auto="1"/>
      </patternFill>
    </fill>
    <fill>
      <patternFill patternType="solid">
        <fgColor rgb="FFFFFFCC"/>
        <bgColor rgb="FF000000"/>
      </patternFill>
    </fill>
    <fill>
      <patternFill patternType="solid">
        <fgColor rgb="FFFFFFFF"/>
        <bgColor rgb="FF000000"/>
      </patternFill>
    </fill>
    <fill>
      <patternFill patternType="solid">
        <fgColor rgb="FFBFBFBF"/>
        <bgColor rgb="FF000000"/>
      </patternFill>
    </fill>
    <fill>
      <patternFill patternType="solid">
        <fgColor rgb="FF000000"/>
        <bgColor rgb="FF000000"/>
      </patternFill>
    </fill>
    <fill>
      <patternFill patternType="solid">
        <fgColor rgb="FF8DB4E2"/>
        <bgColor rgb="FF000000"/>
      </patternFill>
    </fill>
    <fill>
      <patternFill patternType="solid">
        <fgColor rgb="FF404040"/>
        <bgColor rgb="FF000000"/>
      </patternFill>
    </fill>
  </fills>
  <borders count="162">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style="thin">
        <color theme="0" tint="-0.34998626667073579"/>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thin">
        <color indexed="64"/>
      </right>
      <top style="medium">
        <color auto="1"/>
      </top>
      <bottom style="thin">
        <color theme="0" tint="-0.34998626667073579"/>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indexed="49"/>
      </top>
      <bottom style="double">
        <color indexed="49"/>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bottom style="medium">
        <color auto="1"/>
      </bottom>
      <diagonal/>
    </border>
    <border>
      <left style="thin">
        <color theme="0" tint="-0.34998626667073579"/>
      </left>
      <right/>
      <top style="thin">
        <color theme="0" tint="-0.34998626667073579"/>
      </top>
      <bottom style="medium">
        <color auto="1"/>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indexed="64"/>
      </right>
      <top style="medium">
        <color auto="1"/>
      </top>
      <bottom style="thin">
        <color theme="0" tint="-0.34998626667073579"/>
      </bottom>
      <diagonal/>
    </border>
    <border>
      <left/>
      <right style="thin">
        <color theme="0" tint="-0.24994659260841701"/>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thin">
        <color theme="0" tint="-0.24994659260841701"/>
      </left>
      <right style="medium">
        <color indexed="64"/>
      </right>
      <top style="thin">
        <color theme="0" tint="-0.24994659260841701"/>
      </top>
      <bottom/>
      <diagonal/>
    </border>
    <border>
      <left/>
      <right style="thin">
        <color indexed="64"/>
      </right>
      <top style="medium">
        <color indexed="64"/>
      </top>
      <bottom style="thin">
        <color indexed="64"/>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auto="1"/>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34998626667073579"/>
      </left>
      <right style="thin">
        <color indexed="64"/>
      </right>
      <top/>
      <bottom/>
      <diagonal/>
    </border>
    <border>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medium">
        <color indexed="64"/>
      </top>
      <bottom style="medium">
        <color indexed="64"/>
      </bottom>
      <diagonal/>
    </border>
    <border>
      <left/>
      <right style="thin">
        <color theme="0" tint="-0.24994659260841701"/>
      </right>
      <top/>
      <bottom style="thin">
        <color theme="0" tint="-0.24994659260841701"/>
      </bottom>
      <diagonal/>
    </border>
    <border>
      <left style="thin">
        <color theme="0" tint="-0.34998626667073579"/>
      </left>
      <right/>
      <top style="medium">
        <color indexed="64"/>
      </top>
      <bottom style="medium">
        <color indexed="64"/>
      </bottom>
      <diagonal/>
    </border>
    <border>
      <left/>
      <right style="thin">
        <color theme="0" tint="-0.34998626667073579"/>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1"/>
      </left>
      <right style="medium">
        <color indexed="64"/>
      </right>
      <top style="medium">
        <color indexed="64"/>
      </top>
      <bottom/>
      <diagonal/>
    </border>
    <border>
      <left style="thin">
        <color theme="1"/>
      </left>
      <right style="medium">
        <color indexed="64"/>
      </right>
      <top/>
      <bottom/>
      <diagonal/>
    </border>
    <border>
      <left style="thin">
        <color theme="1"/>
      </left>
      <right style="medium">
        <color indexed="64"/>
      </right>
      <top/>
      <bottom style="medium">
        <color indexed="64"/>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medium">
        <color indexed="64"/>
      </top>
      <bottom style="medium">
        <color indexed="64"/>
      </bottom>
      <diagonal/>
    </border>
    <border>
      <left/>
      <right style="thin">
        <color rgb="FFBFBFBF"/>
      </right>
      <top style="medium">
        <color indexed="64"/>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thin">
        <color indexed="64"/>
      </right>
      <top style="medium">
        <color auto="1"/>
      </top>
      <bottom style="thin">
        <color rgb="FFBFBFBF"/>
      </bottom>
      <diagonal/>
    </border>
    <border>
      <left/>
      <right style="medium">
        <color indexed="64"/>
      </right>
      <top style="medium">
        <color indexed="64"/>
      </top>
      <bottom style="thin">
        <color rgb="FFA6A6A6"/>
      </bottom>
      <diagonal/>
    </border>
    <border>
      <left/>
      <right style="thin">
        <color rgb="FFBFBFBF"/>
      </right>
      <top style="thin">
        <color rgb="FFBFBFBF"/>
      </top>
      <bottom style="medium">
        <color auto="1"/>
      </bottom>
      <diagonal/>
    </border>
    <border>
      <left style="thin">
        <color rgb="FFBFBFBF"/>
      </left>
      <right style="thin">
        <color auto="1"/>
      </right>
      <top style="thin">
        <color rgb="FFBFBFBF"/>
      </top>
      <bottom style="medium">
        <color indexed="64"/>
      </bottom>
      <diagonal/>
    </border>
    <border>
      <left/>
      <right style="medium">
        <color indexed="64"/>
      </right>
      <top style="thin">
        <color rgb="FFA6A6A6"/>
      </top>
      <bottom style="thin">
        <color rgb="FFA6A6A6"/>
      </bottom>
      <diagonal/>
    </border>
    <border>
      <left/>
      <right style="thin">
        <color rgb="FFA6A6A6"/>
      </right>
      <top/>
      <bottom style="medium">
        <color auto="1"/>
      </bottom>
      <diagonal/>
    </border>
    <border>
      <left style="thin">
        <color rgb="FFA6A6A6"/>
      </left>
      <right style="thin">
        <color rgb="FFA6A6A6"/>
      </right>
      <top/>
      <bottom style="medium">
        <color auto="1"/>
      </bottom>
      <diagonal/>
    </border>
    <border>
      <left style="medium">
        <color indexed="64"/>
      </left>
      <right style="medium">
        <color indexed="64"/>
      </right>
      <top style="thin">
        <color rgb="FFA6A6A6"/>
      </top>
      <bottom style="thin">
        <color rgb="FFA6A6A6"/>
      </bottom>
      <diagonal/>
    </border>
    <border>
      <left style="medium">
        <color auto="1"/>
      </left>
      <right style="thin">
        <color indexed="64"/>
      </right>
      <top style="medium">
        <color auto="1"/>
      </top>
      <bottom style="thin">
        <color rgb="FFA6A6A6"/>
      </bottom>
      <diagonal/>
    </border>
    <border>
      <left style="medium">
        <color auto="1"/>
      </left>
      <right style="thin">
        <color indexed="64"/>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right style="thin">
        <color rgb="FFA6A6A6"/>
      </right>
      <top style="medium">
        <color auto="1"/>
      </top>
      <bottom style="medium">
        <color auto="1"/>
      </bottom>
      <diagonal/>
    </border>
    <border>
      <left style="thin">
        <color rgb="FFA6A6A6"/>
      </left>
      <right style="medium">
        <color indexed="64"/>
      </right>
      <top style="medium">
        <color indexed="64"/>
      </top>
      <bottom style="medium">
        <color indexed="64"/>
      </bottom>
      <diagonal/>
    </border>
    <border>
      <left style="thin">
        <color theme="0" tint="-0.34998626667073579"/>
      </left>
      <right/>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indexed="64"/>
      </right>
      <top/>
      <bottom/>
      <diagonal/>
    </border>
  </borders>
  <cellStyleXfs count="710">
    <xf numFmtId="0" fontId="0" fillId="0" borderId="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xf numFmtId="0" fontId="1" fillId="0" borderId="0"/>
    <xf numFmtId="0" fontId="3" fillId="8" borderId="0"/>
    <xf numFmtId="0" fontId="3" fillId="0" borderId="0"/>
    <xf numFmtId="168" fontId="3" fillId="0" borderId="0"/>
    <xf numFmtId="0" fontId="3" fillId="0" borderId="0"/>
    <xf numFmtId="168" fontId="3" fillId="0" borderId="0"/>
    <xf numFmtId="168" fontId="3" fillId="0" borderId="0"/>
    <xf numFmtId="0" fontId="11" fillId="0" borderId="0"/>
    <xf numFmtId="0" fontId="1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169" fontId="13" fillId="0" borderId="0"/>
    <xf numFmtId="169" fontId="13" fillId="0" borderId="0"/>
    <xf numFmtId="0" fontId="14" fillId="12" borderId="0" applyNumberFormat="0" applyBorder="0" applyAlignment="0" applyProtection="0"/>
    <xf numFmtId="0" fontId="1" fillId="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 fillId="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5" fillId="22"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6" fillId="0" borderId="0"/>
    <xf numFmtId="164" fontId="17" fillId="0" borderId="0" applyFont="0" applyFill="0" applyBorder="0" applyAlignment="0" applyProtection="0"/>
    <xf numFmtId="0" fontId="18" fillId="31" borderId="0" applyNumberFormat="0" applyBorder="0" applyAlignment="0" applyProtection="0"/>
    <xf numFmtId="0" fontId="19" fillId="0" borderId="0" applyNumberFormat="0" applyFill="0" applyBorder="0" applyAlignment="0"/>
    <xf numFmtId="165" fontId="3" fillId="32" borderId="0" applyNumberFormat="0" applyFont="0" applyBorder="0" applyAlignment="0">
      <alignment horizontal="right"/>
    </xf>
    <xf numFmtId="165" fontId="3" fillId="32" borderId="0" applyNumberFormat="0" applyFont="0" applyBorder="0" applyAlignment="0">
      <alignment horizontal="right"/>
    </xf>
    <xf numFmtId="165" fontId="3" fillId="32" borderId="0" applyNumberFormat="0" applyFont="0" applyBorder="0" applyAlignment="0">
      <alignment horizontal="right"/>
    </xf>
    <xf numFmtId="165" fontId="3" fillId="32" borderId="0" applyNumberFormat="0" applyFont="0" applyBorder="0" applyAlignment="0">
      <alignment horizontal="right"/>
    </xf>
    <xf numFmtId="0" fontId="20" fillId="0" borderId="0" applyNumberFormat="0" applyFill="0" applyBorder="0" applyAlignment="0">
      <protection locked="0"/>
    </xf>
    <xf numFmtId="0" fontId="21" fillId="15" borderId="33" applyNumberFormat="0" applyAlignment="0" applyProtection="0"/>
    <xf numFmtId="0" fontId="21" fillId="15" borderId="33" applyNumberFormat="0" applyAlignment="0" applyProtection="0"/>
    <xf numFmtId="0" fontId="21" fillId="15" borderId="33" applyNumberFormat="0" applyAlignment="0" applyProtection="0"/>
    <xf numFmtId="0" fontId="21" fillId="15" borderId="33" applyNumberFormat="0" applyAlignment="0" applyProtection="0"/>
    <xf numFmtId="0" fontId="21" fillId="15" borderId="33" applyNumberFormat="0" applyAlignment="0" applyProtection="0"/>
    <xf numFmtId="0" fontId="21" fillId="15" borderId="33" applyNumberFormat="0" applyAlignment="0" applyProtection="0"/>
    <xf numFmtId="0" fontId="21" fillId="15" borderId="33" applyNumberFormat="0" applyAlignment="0" applyProtection="0"/>
    <xf numFmtId="0" fontId="22" fillId="33" borderId="34" applyNumberFormat="0" applyAlignment="0" applyProtection="0"/>
    <xf numFmtId="0" fontId="22" fillId="33" borderId="34" applyNumberFormat="0" applyAlignment="0" applyProtection="0"/>
    <xf numFmtId="165" fontId="3" fillId="0" borderId="0" applyFont="0" applyFill="0" applyBorder="0" applyAlignment="0" applyProtection="0"/>
    <xf numFmtId="0" fontId="2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4" fillId="0" borderId="0" applyFont="0" applyFill="0" applyBorder="0" applyAlignment="0" applyProtection="0"/>
    <xf numFmtId="167" fontId="3" fillId="0" borderId="0" applyFont="0" applyFill="0" applyBorder="0" applyAlignment="0" applyProtection="0"/>
    <xf numFmtId="167"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 fillId="0" borderId="0" applyFont="0" applyFill="0" applyBorder="0" applyAlignment="0" applyProtection="0"/>
    <xf numFmtId="167" fontId="24"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2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168" fontId="14" fillId="0" borderId="0" applyFont="0" applyFill="0" applyBorder="0" applyAlignment="0" applyProtection="0"/>
    <xf numFmtId="0" fontId="28" fillId="0" borderId="0" applyNumberForma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29" fillId="0" borderId="0"/>
    <xf numFmtId="0" fontId="30" fillId="0" borderId="0"/>
    <xf numFmtId="0" fontId="31" fillId="39" borderId="0" applyNumberFormat="0" applyBorder="0" applyAlignment="0" applyProtection="0"/>
    <xf numFmtId="0" fontId="6" fillId="0" borderId="0" applyFill="0" applyBorder="0">
      <alignment vertical="center"/>
    </xf>
    <xf numFmtId="0" fontId="32" fillId="0" borderId="36" applyNumberFormat="0" applyFill="0" applyAlignment="0" applyProtection="0"/>
    <xf numFmtId="0" fontId="6" fillId="0" borderId="0" applyFill="0" applyBorder="0">
      <alignment vertical="center"/>
    </xf>
    <xf numFmtId="0" fontId="33" fillId="0" borderId="0" applyFill="0" applyBorder="0">
      <alignment vertical="center"/>
    </xf>
    <xf numFmtId="0" fontId="34" fillId="0" borderId="37" applyNumberFormat="0" applyFill="0" applyAlignment="0" applyProtection="0"/>
    <xf numFmtId="0" fontId="33" fillId="0" borderId="0" applyFill="0" applyBorder="0">
      <alignment vertical="center"/>
    </xf>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6" fillId="0" borderId="0" applyFill="0" applyBorder="0">
      <alignment vertical="center"/>
    </xf>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6" fillId="0" borderId="0" applyFill="0" applyBorder="0">
      <alignment vertical="center"/>
    </xf>
    <xf numFmtId="0" fontId="13" fillId="0" borderId="0" applyFill="0" applyBorder="0">
      <alignment vertical="center"/>
    </xf>
    <xf numFmtId="0" fontId="35" fillId="0" borderId="0" applyNumberFormat="0" applyFill="0" applyBorder="0" applyAlignment="0" applyProtection="0"/>
    <xf numFmtId="0" fontId="13" fillId="0" borderId="0" applyFill="0" applyBorder="0">
      <alignment vertical="center"/>
    </xf>
    <xf numFmtId="172" fontId="37"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39" fillId="0" borderId="0" applyNumberFormat="0" applyFill="0" applyBorder="0" applyAlignment="0" applyProtection="0">
      <alignment vertical="top"/>
      <protection locked="0"/>
    </xf>
    <xf numFmtId="0" fontId="42" fillId="0" borderId="0" applyFill="0" applyBorder="0">
      <alignment horizontal="center" vertical="center"/>
      <protection locked="0"/>
    </xf>
    <xf numFmtId="0" fontId="43" fillId="0" borderId="0" applyFill="0" applyBorder="0">
      <alignment horizontal="left" vertical="center"/>
      <protection locked="0"/>
    </xf>
    <xf numFmtId="173" fontId="3" fillId="40" borderId="0" applyFont="0" applyBorder="0">
      <alignment horizontal="right"/>
    </xf>
    <xf numFmtId="172" fontId="3" fillId="40" borderId="0" applyFont="0" applyBorder="0" applyAlignment="0"/>
    <xf numFmtId="173" fontId="3" fillId="40" borderId="0" applyFont="0" applyBorder="0">
      <alignment horizontal="right"/>
    </xf>
    <xf numFmtId="0" fontId="44" fillId="13" borderId="33" applyNumberFormat="0" applyAlignment="0" applyProtection="0"/>
    <xf numFmtId="0" fontId="44" fillId="13" borderId="33" applyNumberFormat="0" applyAlignment="0" applyProtection="0"/>
    <xf numFmtId="0" fontId="44" fillId="13" borderId="33" applyNumberFormat="0" applyAlignment="0" applyProtection="0"/>
    <xf numFmtId="0" fontId="44" fillId="13" borderId="33" applyNumberFormat="0" applyAlignment="0" applyProtection="0"/>
    <xf numFmtId="0" fontId="44" fillId="13" borderId="33" applyNumberFormat="0" applyAlignment="0" applyProtection="0"/>
    <xf numFmtId="0" fontId="44" fillId="13" borderId="33" applyNumberFormat="0" applyAlignment="0" applyProtection="0"/>
    <xf numFmtId="0" fontId="44" fillId="13" borderId="33" applyNumberFormat="0" applyAlignment="0" applyProtection="0"/>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2" borderId="0" applyFont="0" applyBorder="0" applyAlignment="0">
      <alignment horizontal="right"/>
      <protection locked="0"/>
    </xf>
    <xf numFmtId="10" fontId="3" fillId="42" borderId="0" applyFont="0" applyBorder="0">
      <alignment horizontal="right"/>
      <protection locked="0"/>
    </xf>
    <xf numFmtId="165" fontId="3" fillId="42" borderId="0" applyFont="0" applyBorder="0" applyAlignment="0">
      <alignment horizontal="right"/>
      <protection locked="0"/>
    </xf>
    <xf numFmtId="3" fontId="3" fillId="43" borderId="0" applyFont="0" applyBorder="0">
      <protection locked="0"/>
    </xf>
    <xf numFmtId="172" fontId="33" fillId="43" borderId="0" applyBorder="0" applyAlignment="0">
      <protection locked="0"/>
    </xf>
    <xf numFmtId="174" fontId="3" fillId="44" borderId="0" applyFont="0" applyBorder="0">
      <alignment horizontal="right"/>
      <protection locked="0"/>
    </xf>
    <xf numFmtId="174" fontId="3" fillId="44" borderId="0" applyFont="0" applyBorder="0">
      <alignment horizontal="right"/>
      <protection locked="0"/>
    </xf>
    <xf numFmtId="174" fontId="3" fillId="44" borderId="0" applyFont="0" applyBorder="0">
      <alignment horizontal="right"/>
      <protection locked="0"/>
    </xf>
    <xf numFmtId="165" fontId="3" fillId="40" borderId="0" applyFont="0" applyBorder="0">
      <alignment horizontal="right"/>
      <protection locked="0"/>
    </xf>
    <xf numFmtId="165" fontId="3" fillId="40" borderId="0" applyFont="0" applyBorder="0">
      <alignment horizontal="right"/>
      <protection locked="0"/>
    </xf>
    <xf numFmtId="165" fontId="3" fillId="40" borderId="0" applyFont="0" applyBorder="0">
      <alignment horizontal="right"/>
      <protection locked="0"/>
    </xf>
    <xf numFmtId="175" fontId="1" fillId="35" borderId="16">
      <protection locked="0"/>
    </xf>
    <xf numFmtId="175" fontId="1" fillId="35" borderId="16">
      <protection locked="0"/>
    </xf>
    <xf numFmtId="175" fontId="1" fillId="35" borderId="16">
      <protection locked="0"/>
    </xf>
    <xf numFmtId="49" fontId="1" fillId="35" borderId="16" applyFont="0" applyAlignment="0">
      <alignment horizontal="left" vertical="center" wrapText="1"/>
      <protection locked="0"/>
    </xf>
    <xf numFmtId="49" fontId="1" fillId="35" borderId="16" applyFont="0" applyAlignment="0">
      <alignment horizontal="left" vertical="center" wrapText="1"/>
      <protection locked="0"/>
    </xf>
    <xf numFmtId="49" fontId="1" fillId="35" borderId="16" applyFont="0" applyAlignment="0">
      <alignment horizontal="left" vertical="center" wrapText="1"/>
      <protection locked="0"/>
    </xf>
    <xf numFmtId="172" fontId="45" fillId="45" borderId="0" applyBorder="0" applyAlignment="0"/>
    <xf numFmtId="0" fontId="13" fillId="32" borderId="0"/>
    <xf numFmtId="0" fontId="46" fillId="0" borderId="39" applyNumberFormat="0" applyFill="0" applyAlignment="0" applyProtection="0"/>
    <xf numFmtId="173" fontId="9" fillId="32" borderId="40" applyFont="0" applyBorder="0" applyAlignment="0"/>
    <xf numFmtId="172" fontId="33" fillId="32" borderId="0" applyFont="0" applyBorder="0" applyAlignment="0"/>
    <xf numFmtId="176" fontId="47" fillId="0" borderId="0"/>
    <xf numFmtId="0" fontId="48" fillId="0" borderId="0" applyFill="0" applyBorder="0">
      <alignment horizontal="left" vertical="center"/>
    </xf>
    <xf numFmtId="0" fontId="49" fillId="16" borderId="0" applyNumberFormat="0" applyBorder="0" applyAlignment="0" applyProtection="0"/>
    <xf numFmtId="175" fontId="1" fillId="4" borderId="16"/>
    <xf numFmtId="175" fontId="1" fillId="4" borderId="16"/>
    <xf numFmtId="175" fontId="1" fillId="4" borderId="16"/>
    <xf numFmtId="177" fontId="50" fillId="0" borderId="0"/>
    <xf numFmtId="0" fontId="3" fillId="0" borderId="0"/>
    <xf numFmtId="0" fontId="3" fillId="0" borderId="0"/>
    <xf numFmtId="0" fontId="3" fillId="0" borderId="0"/>
    <xf numFmtId="0" fontId="3" fillId="8"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8" borderId="0"/>
    <xf numFmtId="0" fontId="3" fillId="8" borderId="0"/>
    <xf numFmtId="0" fontId="3" fillId="0" borderId="0"/>
    <xf numFmtId="0" fontId="1" fillId="0" borderId="0">
      <protection locked="0"/>
    </xf>
    <xf numFmtId="0" fontId="3" fillId="0" borderId="0"/>
    <xf numFmtId="0" fontId="24" fillId="0" borderId="0"/>
    <xf numFmtId="0" fontId="14" fillId="0" borderId="0"/>
    <xf numFmtId="0" fontId="14" fillId="0" borderId="0"/>
    <xf numFmtId="0" fontId="3" fillId="0" borderId="0"/>
    <xf numFmtId="0" fontId="3" fillId="0" borderId="0"/>
    <xf numFmtId="0" fontId="3" fillId="0" borderId="0"/>
    <xf numFmtId="0" fontId="3" fillId="0" borderId="0" applyFill="0"/>
    <xf numFmtId="0" fontId="3" fillId="0" borderId="0"/>
    <xf numFmtId="0" fontId="3" fillId="0" borderId="0" applyFill="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protection locked="0"/>
    </xf>
    <xf numFmtId="0" fontId="3" fillId="0" borderId="0"/>
    <xf numFmtId="0" fontId="3" fillId="8" borderId="0"/>
    <xf numFmtId="0" fontId="3" fillId="0" borderId="0"/>
    <xf numFmtId="0" fontId="3" fillId="8"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protection locked="0"/>
    </xf>
    <xf numFmtId="0" fontId="3" fillId="0" borderId="0"/>
    <xf numFmtId="0" fontId="3" fillId="0" borderId="0"/>
    <xf numFmtId="0" fontId="3" fillId="0" borderId="0"/>
    <xf numFmtId="0" fontId="3"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14" fillId="0" borderId="0"/>
    <xf numFmtId="0" fontId="3" fillId="0" borderId="0"/>
    <xf numFmtId="0" fontId="14" fillId="0" borderId="0"/>
    <xf numFmtId="0" fontId="17" fillId="0" borderId="0"/>
    <xf numFmtId="0" fontId="3" fillId="8" borderId="0"/>
    <xf numFmtId="0" fontId="3" fillId="8"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3" fillId="14" borderId="41" applyNumberFormat="0" applyFont="0" applyAlignment="0" applyProtection="0"/>
    <xf numFmtId="0" fontId="51" fillId="15" borderId="42" applyNumberFormat="0" applyAlignment="0" applyProtection="0"/>
    <xf numFmtId="0" fontId="51" fillId="15" borderId="42" applyNumberFormat="0" applyAlignment="0" applyProtection="0"/>
    <xf numFmtId="0" fontId="51" fillId="15" borderId="42" applyNumberFormat="0" applyAlignment="0" applyProtection="0"/>
    <xf numFmtId="0" fontId="51" fillId="15" borderId="42" applyNumberFormat="0" applyAlignment="0" applyProtection="0"/>
    <xf numFmtId="0" fontId="51" fillId="15" borderId="42" applyNumberFormat="0" applyAlignment="0" applyProtection="0"/>
    <xf numFmtId="0" fontId="51" fillId="15" borderId="42" applyNumberFormat="0" applyAlignment="0" applyProtection="0"/>
    <xf numFmtId="0" fontId="51" fillId="15" borderId="42" applyNumberFormat="0" applyAlignment="0" applyProtection="0"/>
    <xf numFmtId="178" fontId="3" fillId="0" borderId="0" applyFill="0" applyBorder="0"/>
    <xf numFmtId="178" fontId="3" fillId="0" borderId="0" applyFill="0" applyBorder="0"/>
    <xf numFmtId="178" fontId="3"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52" fillId="0" borderId="0"/>
    <xf numFmtId="0" fontId="36" fillId="0" borderId="0" applyFill="0" applyBorder="0">
      <alignment vertical="center"/>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79" fontId="53" fillId="0" borderId="8"/>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3" fontId="23" fillId="0" borderId="0" applyFont="0" applyFill="0" applyBorder="0" applyAlignment="0" applyProtection="0"/>
    <xf numFmtId="0" fontId="23" fillId="46" borderId="0" applyNumberFormat="0" applyFont="0" applyBorder="0" applyAlignment="0" applyProtection="0"/>
    <xf numFmtId="180" fontId="3" fillId="0" borderId="0"/>
    <xf numFmtId="180" fontId="3" fillId="0" borderId="0"/>
    <xf numFmtId="180" fontId="3" fillId="0" borderId="0"/>
    <xf numFmtId="181" fontId="13" fillId="0" borderId="0" applyFill="0" applyBorder="0">
      <alignment horizontal="right" vertical="center"/>
    </xf>
    <xf numFmtId="182" fontId="13" fillId="0" borderId="0" applyFill="0" applyBorder="0">
      <alignment horizontal="right" vertical="center"/>
    </xf>
    <xf numFmtId="183" fontId="13" fillId="0" borderId="0" applyFill="0" applyBorder="0">
      <alignment horizontal="right" vertical="center"/>
    </xf>
    <xf numFmtId="175" fontId="5" fillId="35" borderId="20">
      <alignment horizontal="right" indent="2"/>
      <protection locked="0"/>
    </xf>
    <xf numFmtId="0" fontId="3" fillId="14" borderId="0" applyNumberFormat="0" applyFont="0" applyBorder="0" applyAlignment="0" applyProtection="0"/>
    <xf numFmtId="0" fontId="3" fillId="14" borderId="0" applyNumberFormat="0" applyFont="0" applyBorder="0" applyAlignment="0" applyProtection="0"/>
    <xf numFmtId="0" fontId="3" fillId="15" borderId="0" applyNumberFormat="0" applyFont="0" applyBorder="0" applyAlignment="0" applyProtection="0"/>
    <xf numFmtId="0" fontId="3" fillId="15" borderId="0" applyNumberFormat="0" applyFont="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55" fillId="0" borderId="0" applyNumberFormat="0" applyFill="0" applyBorder="0" applyAlignment="0" applyProtection="0"/>
    <xf numFmtId="0" fontId="56" fillId="47"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57" fillId="0" borderId="0"/>
    <xf numFmtId="15" fontId="3" fillId="0" borderId="0"/>
    <xf numFmtId="15" fontId="3" fillId="0" borderId="0"/>
    <xf numFmtId="15" fontId="3" fillId="0" borderId="0"/>
    <xf numFmtId="10" fontId="3" fillId="0" borderId="0"/>
    <xf numFmtId="10" fontId="3" fillId="0" borderId="0"/>
    <xf numFmtId="10" fontId="3" fillId="0" borderId="0"/>
    <xf numFmtId="0" fontId="58" fillId="48" borderId="43"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9" applyFill="0" applyBorder="0" applyProtection="0">
      <alignment horizontal="left" vertical="top"/>
    </xf>
    <xf numFmtId="0" fontId="56" fillId="49" borderId="0">
      <alignment horizontal="left" vertical="center"/>
      <protection locked="0"/>
    </xf>
    <xf numFmtId="0" fontId="61" fillId="11" borderId="0">
      <alignment vertical="center"/>
      <protection locked="0"/>
    </xf>
    <xf numFmtId="49" fontId="3" fillId="0" borderId="0" applyFont="0" applyFill="0" applyBorder="0" applyAlignment="0" applyProtection="0"/>
    <xf numFmtId="0" fontId="62" fillId="0" borderId="0"/>
    <xf numFmtId="49" fontId="3" fillId="0" borderId="0" applyFont="0" applyFill="0" applyBorder="0" applyAlignment="0" applyProtection="0"/>
    <xf numFmtId="0" fontId="63" fillId="0" borderId="0"/>
    <xf numFmtId="0" fontId="63" fillId="0" borderId="0"/>
    <xf numFmtId="0" fontId="62" fillId="0" borderId="0"/>
    <xf numFmtId="176" fontId="64" fillId="0" borderId="0"/>
    <xf numFmtId="0" fontId="55"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27" fillId="0" borderId="44" applyNumberFormat="0" applyFill="0" applyAlignment="0" applyProtection="0"/>
    <xf numFmtId="0" fontId="27" fillId="0" borderId="44" applyNumberFormat="0" applyFill="0" applyAlignment="0" applyProtection="0"/>
    <xf numFmtId="0" fontId="27" fillId="0" borderId="44" applyNumberFormat="0" applyFill="0" applyAlignment="0" applyProtection="0"/>
    <xf numFmtId="0" fontId="27" fillId="0" borderId="44" applyNumberFormat="0" applyFill="0" applyAlignment="0" applyProtection="0"/>
    <xf numFmtId="0" fontId="27" fillId="0" borderId="44" applyNumberFormat="0" applyFill="0" applyAlignment="0" applyProtection="0"/>
    <xf numFmtId="0" fontId="27" fillId="0" borderId="44" applyNumberFormat="0" applyFill="0" applyAlignment="0" applyProtection="0"/>
    <xf numFmtId="0" fontId="27" fillId="0" borderId="44" applyNumberFormat="0" applyFill="0" applyAlignment="0" applyProtection="0"/>
    <xf numFmtId="0" fontId="67" fillId="0" borderId="0" applyNumberFormat="0" applyFill="0" applyBorder="0" applyAlignment="0" applyProtection="0"/>
    <xf numFmtId="184" fontId="3" fillId="0" borderId="43" applyBorder="0" applyProtection="0">
      <alignment horizontal="right"/>
    </xf>
    <xf numFmtId="184" fontId="3" fillId="0" borderId="43" applyBorder="0" applyProtection="0">
      <alignment horizontal="right"/>
    </xf>
    <xf numFmtId="184" fontId="3" fillId="0" borderId="43" applyBorder="0" applyProtection="0">
      <alignment horizontal="right"/>
    </xf>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 fillId="0" borderId="0"/>
    <xf numFmtId="0" fontId="3" fillId="8" borderId="0"/>
    <xf numFmtId="0" fontId="3" fillId="8" borderId="0"/>
    <xf numFmtId="0" fontId="3" fillId="8"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5">
      <alignment horizontal="center"/>
    </xf>
    <xf numFmtId="0" fontId="54" fillId="0" borderId="5">
      <alignment horizontal="center"/>
    </xf>
    <xf numFmtId="0" fontId="54" fillId="0" borderId="5">
      <alignment horizontal="center"/>
    </xf>
    <xf numFmtId="0" fontId="1" fillId="0" borderId="0"/>
    <xf numFmtId="0" fontId="1" fillId="0" borderId="0"/>
    <xf numFmtId="0" fontId="3" fillId="0" borderId="0"/>
    <xf numFmtId="0" fontId="1" fillId="0" borderId="0"/>
    <xf numFmtId="0" fontId="1" fillId="0" borderId="0"/>
    <xf numFmtId="0" fontId="1" fillId="0" borderId="0"/>
    <xf numFmtId="0" fontId="26" fillId="11" borderId="25">
      <alignment vertical="center"/>
    </xf>
  </cellStyleXfs>
  <cellXfs count="336">
    <xf numFmtId="0" fontId="0" fillId="0" borderId="0" xfId="0"/>
    <xf numFmtId="0" fontId="0" fillId="0" borderId="0" xfId="0" applyAlignment="1">
      <alignment vertical="center"/>
    </xf>
    <xf numFmtId="0" fontId="5" fillId="5" borderId="0" xfId="5" applyFont="1" applyFill="1"/>
    <xf numFmtId="0" fontId="56" fillId="48" borderId="0" xfId="5" applyFont="1" applyFill="1" applyAlignment="1">
      <alignment vertical="center"/>
    </xf>
    <xf numFmtId="0" fontId="56" fillId="48" borderId="0" xfId="0" applyFont="1" applyFill="1" applyAlignment="1">
      <alignment vertical="center"/>
    </xf>
    <xf numFmtId="0" fontId="56" fillId="48" borderId="0" xfId="0" applyFont="1" applyFill="1" applyAlignment="1">
      <alignment vertical="center" wrapText="1"/>
    </xf>
    <xf numFmtId="0" fontId="0" fillId="5" borderId="0" xfId="0" applyFill="1"/>
    <xf numFmtId="0" fontId="56" fillId="48" borderId="0" xfId="0" applyFont="1" applyFill="1" applyAlignment="1">
      <alignment horizontal="left" vertical="center"/>
    </xf>
    <xf numFmtId="0" fontId="56" fillId="49" borderId="0" xfId="651" applyProtection="1">
      <alignment horizontal="left" vertical="center"/>
    </xf>
    <xf numFmtId="0" fontId="6" fillId="0" borderId="0" xfId="0" applyFont="1" applyAlignment="1">
      <alignment horizontal="left" wrapText="1"/>
    </xf>
    <xf numFmtId="0" fontId="0" fillId="5" borderId="0" xfId="0" applyFill="1" applyAlignment="1">
      <alignment horizontal="left" vertical="top" wrapText="1"/>
    </xf>
    <xf numFmtId="0" fontId="48" fillId="4" borderId="25" xfId="0" applyFont="1" applyFill="1" applyBorder="1" applyAlignment="1">
      <alignment horizontal="left" vertical="center"/>
    </xf>
    <xf numFmtId="0" fontId="48" fillId="4" borderId="26" xfId="0" applyFont="1" applyFill="1" applyBorder="1" applyAlignment="1">
      <alignment horizontal="left" vertical="center"/>
    </xf>
    <xf numFmtId="0" fontId="0" fillId="5" borderId="0" xfId="0" applyFill="1" applyAlignment="1">
      <alignment vertical="center"/>
    </xf>
    <xf numFmtId="0" fontId="4" fillId="7" borderId="60" xfId="0" quotePrefix="1" applyFont="1" applyFill="1" applyBorder="1" applyAlignment="1">
      <alignment horizontal="right" vertical="center"/>
    </xf>
    <xf numFmtId="0" fontId="4" fillId="7" borderId="60" xfId="0" applyFont="1" applyFill="1" applyBorder="1" applyAlignment="1">
      <alignment horizontal="right" vertical="center"/>
    </xf>
    <xf numFmtId="0" fontId="4" fillId="7" borderId="61" xfId="0" applyFont="1" applyFill="1" applyBorder="1" applyAlignment="1">
      <alignment horizontal="right" vertical="center"/>
    </xf>
    <xf numFmtId="185" fontId="6" fillId="4" borderId="62" xfId="0" applyNumberFormat="1" applyFont="1" applyFill="1" applyBorder="1" applyAlignment="1">
      <alignment vertical="center"/>
    </xf>
    <xf numFmtId="0" fontId="3" fillId="0" borderId="21" xfId="0" applyFont="1" applyBorder="1" applyAlignment="1">
      <alignment horizontal="left" vertical="center" wrapText="1" indent="1"/>
    </xf>
    <xf numFmtId="0" fontId="7" fillId="5" borderId="21"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10" fontId="3" fillId="5" borderId="65" xfId="1" applyNumberFormat="1" applyFont="1" applyFill="1" applyBorder="1" applyAlignment="1" applyProtection="1">
      <alignment horizontal="right" vertical="center" wrapText="1"/>
    </xf>
    <xf numFmtId="0" fontId="7" fillId="5" borderId="66" xfId="0" applyFont="1" applyFill="1" applyBorder="1" applyAlignment="1">
      <alignment horizontal="left" vertical="center" wrapText="1" indent="1"/>
    </xf>
    <xf numFmtId="185" fontId="6" fillId="4" borderId="67" xfId="0" applyNumberFormat="1" applyFont="1" applyFill="1" applyBorder="1" applyAlignment="1">
      <alignment vertical="center"/>
    </xf>
    <xf numFmtId="2" fontId="3" fillId="5" borderId="68" xfId="1" applyNumberFormat="1" applyFont="1" applyFill="1" applyBorder="1" applyAlignment="1" applyProtection="1">
      <alignment horizontal="right" vertical="center" wrapText="1"/>
    </xf>
    <xf numFmtId="2" fontId="3" fillId="5" borderId="63" xfId="1" applyNumberFormat="1" applyFont="1" applyFill="1" applyBorder="1" applyAlignment="1" applyProtection="1">
      <alignment horizontal="right" vertical="center" wrapText="1"/>
    </xf>
    <xf numFmtId="0" fontId="7" fillId="5" borderId="0" xfId="0" applyFont="1" applyFill="1" applyAlignment="1">
      <alignment horizontal="left" vertical="center" wrapText="1" indent="1"/>
    </xf>
    <xf numFmtId="0" fontId="5" fillId="0" borderId="0" xfId="0" applyFont="1"/>
    <xf numFmtId="185" fontId="3" fillId="5" borderId="0" xfId="1" applyNumberFormat="1" applyFont="1" applyFill="1" applyBorder="1" applyAlignment="1" applyProtection="1">
      <alignment horizontal="right" vertical="center" wrapText="1"/>
    </xf>
    <xf numFmtId="2" fontId="6" fillId="0" borderId="0" xfId="0" applyNumberFormat="1" applyFont="1" applyAlignment="1">
      <alignment horizontal="center"/>
    </xf>
    <xf numFmtId="0" fontId="5" fillId="5" borderId="0" xfId="0" applyFont="1" applyFill="1"/>
    <xf numFmtId="0" fontId="26" fillId="11" borderId="0" xfId="652" applyFont="1">
      <alignment vertical="center"/>
      <protection locked="0"/>
    </xf>
    <xf numFmtId="0" fontId="69" fillId="11" borderId="0" xfId="652" applyFont="1">
      <alignment vertical="center"/>
      <protection locked="0"/>
    </xf>
    <xf numFmtId="0" fontId="70" fillId="5" borderId="0" xfId="0" applyFont="1" applyFill="1"/>
    <xf numFmtId="0" fontId="71" fillId="4" borderId="25" xfId="0" applyFont="1" applyFill="1" applyBorder="1" applyAlignment="1" applyProtection="1">
      <alignment horizontal="left" vertical="center"/>
      <protection locked="0"/>
    </xf>
    <xf numFmtId="0" fontId="71" fillId="4" borderId="26" xfId="0" applyFont="1" applyFill="1" applyBorder="1" applyAlignment="1" applyProtection="1">
      <alignment horizontal="left" vertical="center"/>
      <protection locked="0"/>
    </xf>
    <xf numFmtId="0" fontId="71" fillId="4" borderId="27" xfId="0" applyFont="1" applyFill="1" applyBorder="1" applyAlignment="1" applyProtection="1">
      <alignment horizontal="left" vertical="center"/>
      <protection locked="0"/>
    </xf>
    <xf numFmtId="0" fontId="72" fillId="5" borderId="0" xfId="0" applyFont="1" applyFill="1"/>
    <xf numFmtId="167" fontId="6" fillId="4" borderId="73" xfId="0" applyNumberFormat="1" applyFont="1" applyFill="1" applyBorder="1" applyAlignment="1">
      <alignment horizontal="left"/>
    </xf>
    <xf numFmtId="167" fontId="6" fillId="4" borderId="18" xfId="0" applyNumberFormat="1" applyFont="1" applyFill="1" applyBorder="1" applyAlignment="1">
      <alignment horizontal="left"/>
    </xf>
    <xf numFmtId="167" fontId="6" fillId="4" borderId="76" xfId="0" applyNumberFormat="1" applyFont="1" applyFill="1" applyBorder="1" applyAlignment="1">
      <alignment horizontal="left"/>
    </xf>
    <xf numFmtId="167" fontId="6" fillId="4" borderId="77" xfId="0" applyNumberFormat="1" applyFont="1" applyFill="1" applyBorder="1" applyAlignment="1">
      <alignment horizontal="left"/>
    </xf>
    <xf numFmtId="185" fontId="3" fillId="5" borderId="18" xfId="1" applyNumberFormat="1" applyFont="1" applyFill="1" applyBorder="1" applyAlignment="1" applyProtection="1">
      <alignment horizontal="right" wrapText="1"/>
    </xf>
    <xf numFmtId="186" fontId="5" fillId="0" borderId="0" xfId="0" applyNumberFormat="1" applyFont="1"/>
    <xf numFmtId="186" fontId="6" fillId="0" borderId="0" xfId="0" applyNumberFormat="1" applyFont="1"/>
    <xf numFmtId="185" fontId="6" fillId="50" borderId="79" xfId="1" applyNumberFormat="1" applyFont="1" applyFill="1" applyBorder="1" applyAlignment="1" applyProtection="1">
      <alignment horizontal="right" wrapText="1"/>
    </xf>
    <xf numFmtId="185" fontId="6" fillId="50" borderId="80" xfId="1" applyNumberFormat="1" applyFont="1" applyFill="1" applyBorder="1" applyAlignment="1" applyProtection="1">
      <alignment horizontal="right" wrapText="1"/>
    </xf>
    <xf numFmtId="0" fontId="73" fillId="0" borderId="5" xfId="0" applyFont="1" applyBorder="1" applyAlignment="1">
      <alignment vertical="center"/>
    </xf>
    <xf numFmtId="0" fontId="73" fillId="0" borderId="0" xfId="0" applyFont="1" applyAlignment="1">
      <alignment vertical="center"/>
    </xf>
    <xf numFmtId="185" fontId="74" fillId="0" borderId="0" xfId="0" applyNumberFormat="1" applyFont="1"/>
    <xf numFmtId="0" fontId="5" fillId="0" borderId="5" xfId="0" applyFont="1" applyBorder="1"/>
    <xf numFmtId="0" fontId="10" fillId="5" borderId="7" xfId="0" applyFont="1" applyFill="1" applyBorder="1" applyAlignment="1">
      <alignment vertical="center" wrapText="1"/>
    </xf>
    <xf numFmtId="0" fontId="5" fillId="0" borderId="0" xfId="0" applyFont="1" applyAlignment="1">
      <alignment horizontal="right"/>
    </xf>
    <xf numFmtId="189" fontId="3" fillId="5" borderId="76" xfId="0" applyNumberFormat="1" applyFont="1" applyFill="1" applyBorder="1" applyAlignment="1">
      <alignment horizontal="right" vertical="center"/>
    </xf>
    <xf numFmtId="0" fontId="6" fillId="50" borderId="67" xfId="0" applyFont="1" applyFill="1" applyBorder="1" applyAlignment="1">
      <alignment horizontal="right" wrapText="1"/>
    </xf>
    <xf numFmtId="0" fontId="6" fillId="4" borderId="58"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0" fillId="4" borderId="46" xfId="0" applyFill="1" applyBorder="1"/>
    <xf numFmtId="189" fontId="3" fillId="9" borderId="78" xfId="0" applyNumberFormat="1" applyFont="1" applyFill="1" applyBorder="1" applyAlignment="1">
      <alignment horizontal="right" vertical="center"/>
    </xf>
    <xf numFmtId="189" fontId="3" fillId="9" borderId="79" xfId="0" applyNumberFormat="1" applyFont="1" applyFill="1" applyBorder="1" applyAlignment="1">
      <alignment horizontal="right" vertical="center"/>
    </xf>
    <xf numFmtId="189" fontId="3" fillId="9" borderId="80" xfId="0" applyNumberFormat="1" applyFont="1" applyFill="1" applyBorder="1" applyAlignment="1">
      <alignment horizontal="right" vertical="center"/>
    </xf>
    <xf numFmtId="0" fontId="6" fillId="0" borderId="0" xfId="0" applyFont="1" applyAlignment="1">
      <alignment horizontal="left"/>
    </xf>
    <xf numFmtId="0" fontId="57" fillId="4" borderId="25" xfId="0" applyFont="1" applyFill="1" applyBorder="1" applyAlignment="1">
      <alignment horizontal="left" vertical="center"/>
    </xf>
    <xf numFmtId="0" fontId="6" fillId="4" borderId="26" xfId="0" applyFont="1" applyFill="1" applyBorder="1" applyAlignment="1">
      <alignment horizontal="left" vertical="center"/>
    </xf>
    <xf numFmtId="0" fontId="57" fillId="4" borderId="2" xfId="0" applyFont="1" applyFill="1" applyBorder="1" applyAlignment="1">
      <alignment horizontal="left" vertical="center"/>
    </xf>
    <xf numFmtId="0" fontId="57" fillId="4" borderId="3" xfId="0" applyFont="1" applyFill="1" applyBorder="1" applyAlignment="1">
      <alignment horizontal="left" vertical="center"/>
    </xf>
    <xf numFmtId="0" fontId="6" fillId="5" borderId="1" xfId="0" applyFont="1" applyFill="1" applyBorder="1" applyAlignment="1">
      <alignment horizontal="left"/>
    </xf>
    <xf numFmtId="0" fontId="6" fillId="5" borderId="2" xfId="0" applyFont="1" applyFill="1" applyBorder="1" applyAlignment="1">
      <alignment horizontal="left"/>
    </xf>
    <xf numFmtId="0" fontId="6" fillId="5" borderId="6" xfId="0" applyFont="1" applyFill="1" applyBorder="1" applyAlignment="1">
      <alignment horizontal="left"/>
    </xf>
    <xf numFmtId="0" fontId="6" fillId="5" borderId="0" xfId="0" applyFont="1" applyFill="1" applyAlignment="1">
      <alignment horizontal="left"/>
    </xf>
    <xf numFmtId="0" fontId="6" fillId="34" borderId="22" xfId="0" applyFont="1" applyFill="1" applyBorder="1" applyAlignment="1">
      <alignment horizontal="centerContinuous" vertical="center"/>
    </xf>
    <xf numFmtId="0" fontId="6" fillId="34" borderId="23" xfId="0" applyFont="1" applyFill="1" applyBorder="1" applyAlignment="1">
      <alignment horizontal="centerContinuous" vertical="center"/>
    </xf>
    <xf numFmtId="0" fontId="6" fillId="34" borderId="24" xfId="0" applyFont="1" applyFill="1" applyBorder="1" applyAlignment="1">
      <alignment horizontal="centerContinuous" vertical="center"/>
    </xf>
    <xf numFmtId="0" fontId="6" fillId="34" borderId="52" xfId="0" applyFont="1" applyFill="1" applyBorder="1" applyAlignment="1">
      <alignment horizontal="centerContinuous" vertical="center"/>
    </xf>
    <xf numFmtId="0" fontId="6" fillId="34" borderId="82" xfId="0" applyFont="1" applyFill="1" applyBorder="1" applyAlignment="1">
      <alignment horizontal="centerContinuous" vertical="center"/>
    </xf>
    <xf numFmtId="0" fontId="6" fillId="6" borderId="83" xfId="0" applyFont="1" applyFill="1" applyBorder="1" applyAlignment="1">
      <alignment horizontal="right" vertical="center"/>
    </xf>
    <xf numFmtId="0" fontId="6" fillId="6" borderId="84" xfId="0" applyFont="1" applyFill="1" applyBorder="1" applyAlignment="1">
      <alignment horizontal="right" vertical="center"/>
    </xf>
    <xf numFmtId="0" fontId="6" fillId="51" borderId="84" xfId="0" applyFont="1" applyFill="1" applyBorder="1" applyAlignment="1">
      <alignment horizontal="right" vertical="center"/>
    </xf>
    <xf numFmtId="0" fontId="2" fillId="9" borderId="85" xfId="0" applyFont="1" applyFill="1" applyBorder="1"/>
    <xf numFmtId="189" fontId="3" fillId="32" borderId="0" xfId="0" applyNumberFormat="1" applyFont="1" applyFill="1" applyAlignment="1">
      <alignment horizontal="left" vertical="center"/>
    </xf>
    <xf numFmtId="189" fontId="3" fillId="5" borderId="78" xfId="0" applyNumberFormat="1" applyFont="1" applyFill="1" applyBorder="1" applyAlignment="1">
      <alignment horizontal="right" vertical="center"/>
    </xf>
    <xf numFmtId="189" fontId="3" fillId="5" borderId="65" xfId="0" applyNumberFormat="1" applyFont="1" applyFill="1" applyBorder="1" applyAlignment="1">
      <alignment horizontal="right" vertical="center"/>
    </xf>
    <xf numFmtId="189" fontId="3" fillId="5" borderId="87" xfId="0" applyNumberFormat="1" applyFont="1" applyFill="1" applyBorder="1" applyAlignment="1">
      <alignment horizontal="right" vertical="center"/>
    </xf>
    <xf numFmtId="189" fontId="3" fillId="32" borderId="0" xfId="0" applyNumberFormat="1" applyFont="1" applyFill="1" applyAlignment="1">
      <alignment horizontal="right" vertical="center"/>
    </xf>
    <xf numFmtId="189" fontId="3" fillId="5" borderId="45" xfId="0" applyNumberFormat="1" applyFont="1" applyFill="1" applyBorder="1" applyAlignment="1">
      <alignment horizontal="right" vertical="center"/>
    </xf>
    <xf numFmtId="189" fontId="3" fillId="5" borderId="88" xfId="0" applyNumberFormat="1" applyFont="1" applyFill="1" applyBorder="1" applyAlignment="1">
      <alignment horizontal="right" vertical="center"/>
    </xf>
    <xf numFmtId="189" fontId="3" fillId="5" borderId="66" xfId="0" applyNumberFormat="1" applyFont="1" applyFill="1" applyBorder="1" applyAlignment="1">
      <alignment horizontal="right" vertical="center"/>
    </xf>
    <xf numFmtId="189" fontId="3" fillId="5" borderId="89" xfId="0" applyNumberFormat="1" applyFont="1" applyFill="1" applyBorder="1" applyAlignment="1">
      <alignment horizontal="right" vertical="center"/>
    </xf>
    <xf numFmtId="189" fontId="3" fillId="32" borderId="5" xfId="0" applyNumberFormat="1" applyFont="1" applyFill="1" applyBorder="1" applyAlignment="1">
      <alignment horizontal="right" vertical="center"/>
    </xf>
    <xf numFmtId="189" fontId="3" fillId="5" borderId="63" xfId="0" applyNumberFormat="1" applyFont="1" applyFill="1" applyBorder="1" applyAlignment="1">
      <alignment horizontal="right" vertical="center"/>
    </xf>
    <xf numFmtId="189" fontId="3" fillId="5" borderId="90" xfId="0" applyNumberFormat="1" applyFont="1" applyFill="1" applyBorder="1" applyAlignment="1">
      <alignment horizontal="right" vertical="center"/>
    </xf>
    <xf numFmtId="189" fontId="3" fillId="5" borderId="47" xfId="0" applyNumberFormat="1" applyFont="1" applyFill="1" applyBorder="1" applyAlignment="1">
      <alignment horizontal="right" vertical="center"/>
    </xf>
    <xf numFmtId="189" fontId="3" fillId="5" borderId="80" xfId="0" applyNumberFormat="1" applyFont="1" applyFill="1" applyBorder="1" applyAlignment="1">
      <alignment horizontal="right" vertical="center"/>
    </xf>
    <xf numFmtId="0" fontId="75" fillId="52" borderId="25" xfId="0" applyFont="1" applyFill="1" applyBorder="1"/>
    <xf numFmtId="0" fontId="75" fillId="52" borderId="26" xfId="0" applyFont="1" applyFill="1" applyBorder="1" applyAlignment="1">
      <alignment wrapText="1"/>
    </xf>
    <xf numFmtId="189" fontId="75" fillId="52" borderId="26" xfId="0" applyNumberFormat="1" applyFont="1" applyFill="1" applyBorder="1" applyAlignment="1">
      <alignment horizontal="right"/>
    </xf>
    <xf numFmtId="189" fontId="75" fillId="52" borderId="27" xfId="0" applyNumberFormat="1" applyFont="1" applyFill="1" applyBorder="1" applyAlignment="1">
      <alignment horizontal="right"/>
    </xf>
    <xf numFmtId="189" fontId="75" fillId="52" borderId="91" xfId="0" applyNumberFormat="1" applyFont="1" applyFill="1" applyBorder="1" applyAlignment="1">
      <alignment horizontal="right"/>
    </xf>
    <xf numFmtId="189" fontId="75" fillId="52" borderId="92" xfId="0" applyNumberFormat="1" applyFont="1" applyFill="1" applyBorder="1" applyAlignment="1">
      <alignment horizontal="right"/>
    </xf>
    <xf numFmtId="189" fontId="75" fillId="52" borderId="93" xfId="0" applyNumberFormat="1" applyFont="1" applyFill="1" applyBorder="1" applyAlignment="1">
      <alignment horizontal="right"/>
    </xf>
    <xf numFmtId="189" fontId="75" fillId="52" borderId="25" xfId="0" applyNumberFormat="1" applyFont="1" applyFill="1" applyBorder="1" applyAlignment="1">
      <alignment horizontal="right"/>
    </xf>
    <xf numFmtId="189" fontId="75" fillId="52" borderId="10" xfId="0" applyNumberFormat="1" applyFont="1" applyFill="1" applyBorder="1" applyAlignment="1">
      <alignment horizontal="right"/>
    </xf>
    <xf numFmtId="0" fontId="6" fillId="5" borderId="26" xfId="0" applyFont="1" applyFill="1" applyBorder="1" applyAlignment="1">
      <alignment horizontal="left" wrapText="1"/>
    </xf>
    <xf numFmtId="189" fontId="6" fillId="5" borderId="26" xfId="0" applyNumberFormat="1" applyFont="1" applyFill="1" applyBorder="1" applyAlignment="1">
      <alignment horizontal="right" vertical="center"/>
    </xf>
    <xf numFmtId="0" fontId="75" fillId="52" borderId="25" xfId="0" applyFont="1" applyFill="1" applyBorder="1" applyAlignment="1">
      <alignment vertical="center"/>
    </xf>
    <xf numFmtId="0" fontId="75" fillId="52" borderId="26" xfId="0" applyFont="1" applyFill="1" applyBorder="1" applyAlignment="1">
      <alignment vertical="center"/>
    </xf>
    <xf numFmtId="2" fontId="6" fillId="52" borderId="26" xfId="0" applyNumberFormat="1" applyFont="1" applyFill="1" applyBorder="1" applyAlignment="1">
      <alignment horizontal="right"/>
    </xf>
    <xf numFmtId="2" fontId="6" fillId="52" borderId="27" xfId="0" applyNumberFormat="1" applyFont="1" applyFill="1" applyBorder="1" applyAlignment="1">
      <alignment horizontal="right"/>
    </xf>
    <xf numFmtId="189" fontId="75" fillId="52" borderId="26" xfId="0" applyNumberFormat="1" applyFont="1" applyFill="1" applyBorder="1" applyAlignment="1">
      <alignment horizontal="right" vertical="center"/>
    </xf>
    <xf numFmtId="0" fontId="8" fillId="5" borderId="0" xfId="0" applyFont="1" applyFill="1" applyProtection="1">
      <protection locked="0"/>
    </xf>
    <xf numFmtId="0" fontId="76" fillId="4" borderId="53" xfId="0" applyFont="1" applyFill="1" applyBorder="1" applyAlignment="1">
      <alignment horizontal="left"/>
    </xf>
    <xf numFmtId="0" fontId="48" fillId="4" borderId="48" xfId="0" applyFont="1" applyFill="1" applyBorder="1" applyAlignment="1" applyProtection="1">
      <alignment horizontal="left" wrapText="1"/>
      <protection locked="0"/>
    </xf>
    <xf numFmtId="0" fontId="48" fillId="4" borderId="54" xfId="0" applyFont="1" applyFill="1" applyBorder="1" applyAlignment="1" applyProtection="1">
      <alignment horizontal="left" wrapText="1"/>
      <protection locked="0"/>
    </xf>
    <xf numFmtId="0" fontId="8" fillId="5" borderId="0" xfId="0" applyFont="1" applyFill="1"/>
    <xf numFmtId="0" fontId="0" fillId="0" borderId="0" xfId="0" applyAlignment="1">
      <alignment vertical="top" wrapText="1"/>
    </xf>
    <xf numFmtId="0" fontId="3" fillId="0" borderId="50" xfId="0" applyFont="1" applyBorder="1" applyAlignment="1">
      <alignment horizontal="left" vertical="center" wrapText="1" indent="1"/>
    </xf>
    <xf numFmtId="0" fontId="3" fillId="0" borderId="66" xfId="0" applyFont="1" applyBorder="1" applyAlignment="1">
      <alignment horizontal="left" vertical="center" wrapText="1" indent="1"/>
    </xf>
    <xf numFmtId="0" fontId="71" fillId="4" borderId="2" xfId="0" applyFont="1" applyFill="1" applyBorder="1" applyAlignment="1" applyProtection="1">
      <alignment horizontal="left" vertical="center"/>
      <protection locked="0"/>
    </xf>
    <xf numFmtId="0" fontId="73" fillId="9" borderId="21" xfId="0" applyFont="1" applyFill="1" applyBorder="1" applyAlignment="1">
      <alignment horizontal="left" vertical="center" wrapText="1" indent="1"/>
    </xf>
    <xf numFmtId="185" fontId="3" fillId="5" borderId="29" xfId="1" applyNumberFormat="1" applyFont="1" applyFill="1" applyBorder="1" applyAlignment="1" applyProtection="1">
      <alignment horizontal="right" wrapText="1"/>
    </xf>
    <xf numFmtId="185" fontId="3" fillId="5" borderId="68" xfId="1" applyNumberFormat="1" applyFont="1" applyFill="1" applyBorder="1" applyAlignment="1" applyProtection="1">
      <alignment horizontal="right" wrapText="1"/>
    </xf>
    <xf numFmtId="185" fontId="3" fillId="5" borderId="30" xfId="1" applyNumberFormat="1" applyFont="1" applyFill="1" applyBorder="1" applyAlignment="1" applyProtection="1">
      <alignment horizontal="right" wrapText="1"/>
    </xf>
    <xf numFmtId="189" fontId="3" fillId="5" borderId="68" xfId="0" applyNumberFormat="1" applyFont="1" applyFill="1" applyBorder="1" applyAlignment="1">
      <alignment horizontal="right" vertical="center"/>
    </xf>
    <xf numFmtId="185" fontId="3" fillId="0" borderId="95" xfId="0" applyNumberFormat="1" applyFont="1" applyBorder="1" applyAlignment="1">
      <alignment vertical="center"/>
    </xf>
    <xf numFmtId="185" fontId="3" fillId="5" borderId="96" xfId="0" applyNumberFormat="1" applyFont="1" applyFill="1" applyBorder="1" applyAlignment="1">
      <alignment vertical="center" wrapText="1"/>
    </xf>
    <xf numFmtId="185" fontId="6" fillId="4" borderId="97" xfId="0" applyNumberFormat="1" applyFont="1" applyFill="1" applyBorder="1" applyAlignment="1">
      <alignment vertical="center"/>
    </xf>
    <xf numFmtId="0" fontId="4" fillId="9" borderId="15" xfId="0" applyFont="1" applyFill="1" applyBorder="1"/>
    <xf numFmtId="0" fontId="0" fillId="34" borderId="98" xfId="0" applyFill="1" applyBorder="1" applyAlignment="1">
      <alignment horizontal="centerContinuous"/>
    </xf>
    <xf numFmtId="0" fontId="6" fillId="6" borderId="100" xfId="0" applyFont="1" applyFill="1" applyBorder="1" applyAlignment="1">
      <alignment horizontal="right" vertical="center"/>
    </xf>
    <xf numFmtId="10" fontId="3" fillId="5" borderId="70" xfId="1" applyNumberFormat="1" applyFont="1" applyFill="1" applyBorder="1" applyAlignment="1" applyProtection="1">
      <alignment horizontal="right" vertical="center" wrapText="1"/>
    </xf>
    <xf numFmtId="2" fontId="3" fillId="5" borderId="101" xfId="1" applyNumberFormat="1" applyFont="1" applyFill="1" applyBorder="1" applyAlignment="1" applyProtection="1">
      <alignment horizontal="right" vertical="center" wrapText="1"/>
    </xf>
    <xf numFmtId="189" fontId="3" fillId="5" borderId="74" xfId="0" applyNumberFormat="1" applyFont="1" applyFill="1" applyBorder="1" applyAlignment="1">
      <alignment horizontal="right" vertical="center"/>
    </xf>
    <xf numFmtId="189" fontId="3" fillId="5" borderId="102" xfId="0" applyNumberFormat="1" applyFont="1" applyFill="1" applyBorder="1" applyAlignment="1">
      <alignment horizontal="right" vertical="center"/>
    </xf>
    <xf numFmtId="189" fontId="3" fillId="32" borderId="46" xfId="0" applyNumberFormat="1" applyFont="1" applyFill="1" applyBorder="1" applyAlignment="1">
      <alignment horizontal="right" vertical="center"/>
    </xf>
    <xf numFmtId="189" fontId="3" fillId="5" borderId="103" xfId="0" applyNumberFormat="1" applyFont="1" applyFill="1" applyBorder="1" applyAlignment="1">
      <alignment horizontal="right" vertical="center"/>
    </xf>
    <xf numFmtId="0" fontId="0" fillId="4" borderId="49" xfId="0" applyFill="1" applyBorder="1"/>
    <xf numFmtId="0" fontId="57" fillId="4" borderId="1" xfId="0" applyFont="1" applyFill="1" applyBorder="1" applyAlignment="1">
      <alignment horizontal="left" vertical="center"/>
    </xf>
    <xf numFmtId="185" fontId="3" fillId="35" borderId="16" xfId="0" applyNumberFormat="1" applyFont="1" applyFill="1" applyBorder="1" applyAlignment="1" applyProtection="1">
      <alignment vertical="center" wrapText="1"/>
      <protection locked="0"/>
    </xf>
    <xf numFmtId="0" fontId="4" fillId="0" borderId="0" xfId="0" applyFont="1"/>
    <xf numFmtId="190" fontId="4" fillId="35" borderId="4" xfId="0" applyNumberFormat="1" applyFont="1" applyFill="1" applyBorder="1" applyAlignment="1">
      <alignment horizontal="center"/>
    </xf>
    <xf numFmtId="185" fontId="6" fillId="4" borderId="16" xfId="0" applyNumberFormat="1" applyFont="1" applyFill="1" applyBorder="1"/>
    <xf numFmtId="0" fontId="3" fillId="0" borderId="21" xfId="0" applyFont="1" applyBorder="1" applyAlignment="1">
      <alignment horizontal="left" vertical="center" wrapText="1" indent="3"/>
    </xf>
    <xf numFmtId="185" fontId="6" fillId="4" borderId="108" xfId="0" applyNumberFormat="1" applyFont="1" applyFill="1" applyBorder="1"/>
    <xf numFmtId="185" fontId="3" fillId="35" borderId="108" xfId="0" applyNumberFormat="1" applyFont="1" applyFill="1" applyBorder="1" applyAlignment="1" applyProtection="1">
      <alignment vertical="center" wrapText="1"/>
      <protection locked="0"/>
    </xf>
    <xf numFmtId="185" fontId="3" fillId="35" borderId="17" xfId="0" applyNumberFormat="1" applyFont="1" applyFill="1" applyBorder="1" applyAlignment="1" applyProtection="1">
      <alignment vertical="center" wrapText="1"/>
      <protection locked="0"/>
    </xf>
    <xf numFmtId="185" fontId="3" fillId="35" borderId="107" xfId="0" applyNumberFormat="1" applyFont="1" applyFill="1" applyBorder="1" applyAlignment="1" applyProtection="1">
      <alignment vertical="center" wrapText="1"/>
      <protection locked="0"/>
    </xf>
    <xf numFmtId="185" fontId="6" fillId="4" borderId="17" xfId="0" applyNumberFormat="1" applyFont="1" applyFill="1" applyBorder="1"/>
    <xf numFmtId="185" fontId="3" fillId="9" borderId="108" xfId="0" applyNumberFormat="1" applyFont="1" applyFill="1" applyBorder="1" applyAlignment="1" applyProtection="1">
      <alignment vertical="center" wrapText="1"/>
      <protection locked="0"/>
    </xf>
    <xf numFmtId="185" fontId="3" fillId="9" borderId="16" xfId="0" applyNumberFormat="1" applyFont="1" applyFill="1" applyBorder="1" applyAlignment="1" applyProtection="1">
      <alignment vertical="center" wrapText="1"/>
      <protection locked="0"/>
    </xf>
    <xf numFmtId="185" fontId="3" fillId="9" borderId="109" xfId="0" applyNumberFormat="1" applyFont="1" applyFill="1" applyBorder="1" applyAlignment="1" applyProtection="1">
      <alignment vertical="center" wrapText="1"/>
      <protection locked="0"/>
    </xf>
    <xf numFmtId="185" fontId="3" fillId="9" borderId="23" xfId="0" applyNumberFormat="1" applyFont="1" applyFill="1" applyBorder="1" applyAlignment="1" applyProtection="1">
      <alignment vertical="center" wrapText="1"/>
      <protection locked="0"/>
    </xf>
    <xf numFmtId="185" fontId="3" fillId="5" borderId="119" xfId="1" applyNumberFormat="1" applyFont="1" applyFill="1" applyBorder="1" applyAlignment="1" applyProtection="1">
      <alignment horizontal="right" wrapText="1"/>
    </xf>
    <xf numFmtId="185" fontId="3" fillId="5" borderId="118" xfId="1" applyNumberFormat="1" applyFont="1" applyFill="1" applyBorder="1" applyAlignment="1" applyProtection="1">
      <alignment horizontal="right" wrapText="1"/>
    </xf>
    <xf numFmtId="185" fontId="6" fillId="50" borderId="67" xfId="1" applyNumberFormat="1" applyFont="1" applyFill="1" applyBorder="1" applyAlignment="1" applyProtection="1">
      <alignment horizontal="right" wrapText="1"/>
    </xf>
    <xf numFmtId="189" fontId="3" fillId="5" borderId="119" xfId="0" applyNumberFormat="1" applyFont="1" applyFill="1" applyBorder="1" applyAlignment="1">
      <alignment horizontal="right" vertical="center"/>
    </xf>
    <xf numFmtId="189" fontId="3" fillId="5" borderId="118" xfId="0" applyNumberFormat="1" applyFont="1" applyFill="1" applyBorder="1" applyAlignment="1">
      <alignment horizontal="right" vertical="center"/>
    </xf>
    <xf numFmtId="185" fontId="6" fillId="50" borderId="106" xfId="1" applyNumberFormat="1" applyFont="1" applyFill="1" applyBorder="1" applyAlignment="1" applyProtection="1">
      <alignment horizontal="right" wrapText="1"/>
    </xf>
    <xf numFmtId="185" fontId="6" fillId="50" borderId="104" xfId="1" applyNumberFormat="1" applyFont="1" applyFill="1" applyBorder="1" applyAlignment="1" applyProtection="1">
      <alignment horizontal="right" wrapText="1"/>
    </xf>
    <xf numFmtId="185" fontId="3" fillId="5" borderId="122" xfId="1" applyNumberFormat="1" applyFont="1" applyFill="1" applyBorder="1" applyAlignment="1" applyProtection="1">
      <alignment horizontal="right" vertical="center" wrapText="1"/>
    </xf>
    <xf numFmtId="0" fontId="6" fillId="4" borderId="31" xfId="0" applyFont="1" applyFill="1" applyBorder="1" applyAlignment="1">
      <alignment horizontal="right" vertical="center"/>
    </xf>
    <xf numFmtId="187" fontId="3" fillId="5" borderId="122" xfId="0" applyNumberFormat="1" applyFont="1" applyFill="1" applyBorder="1" applyAlignment="1">
      <alignment horizontal="right" vertical="center"/>
    </xf>
    <xf numFmtId="0" fontId="6" fillId="4" borderId="106" xfId="0" applyFont="1" applyFill="1" applyBorder="1" applyAlignment="1">
      <alignment horizontal="right" vertical="center"/>
    </xf>
    <xf numFmtId="0" fontId="6" fillId="6" borderId="106" xfId="0" applyFont="1" applyFill="1" applyBorder="1" applyAlignment="1">
      <alignment horizontal="right" vertical="center"/>
    </xf>
    <xf numFmtId="0" fontId="6" fillId="6" borderId="104" xfId="0" applyFont="1" applyFill="1" applyBorder="1" applyAlignment="1">
      <alignment horizontal="right" vertical="center"/>
    </xf>
    <xf numFmtId="185" fontId="3" fillId="5" borderId="11" xfId="1" applyNumberFormat="1" applyFont="1" applyFill="1" applyBorder="1" applyAlignment="1" applyProtection="1">
      <alignment horizontal="right" vertical="center" wrapText="1"/>
    </xf>
    <xf numFmtId="185" fontId="3" fillId="5" borderId="65" xfId="1" applyNumberFormat="1" applyFont="1" applyFill="1" applyBorder="1" applyAlignment="1" applyProtection="1">
      <alignment horizontal="right" vertical="center" wrapText="1"/>
    </xf>
    <xf numFmtId="185" fontId="3" fillId="5" borderId="70" xfId="1" applyNumberFormat="1" applyFont="1" applyFill="1" applyBorder="1" applyAlignment="1" applyProtection="1">
      <alignment horizontal="right" vertical="center" wrapText="1"/>
    </xf>
    <xf numFmtId="0" fontId="79" fillId="0" borderId="10" xfId="0" applyFont="1" applyBorder="1"/>
    <xf numFmtId="185" fontId="3" fillId="0" borderId="123" xfId="368" applyNumberFormat="1" applyBorder="1" applyAlignment="1">
      <alignment vertical="center" wrapText="1"/>
    </xf>
    <xf numFmtId="191" fontId="3" fillId="35" borderId="17" xfId="0" applyNumberFormat="1" applyFont="1" applyFill="1" applyBorder="1" applyAlignment="1" applyProtection="1">
      <alignment vertical="center" wrapText="1"/>
      <protection locked="0"/>
    </xf>
    <xf numFmtId="191" fontId="3" fillId="35" borderId="108" xfId="0" applyNumberFormat="1" applyFont="1" applyFill="1" applyBorder="1" applyAlignment="1" applyProtection="1">
      <alignment vertical="center" wrapText="1"/>
      <protection locked="0"/>
    </xf>
    <xf numFmtId="191" fontId="3" fillId="35" borderId="16" xfId="0" applyNumberFormat="1" applyFont="1" applyFill="1" applyBorder="1" applyAlignment="1" applyProtection="1">
      <alignment vertical="center" wrapText="1"/>
      <protection locked="0"/>
    </xf>
    <xf numFmtId="191" fontId="3" fillId="35" borderId="120" xfId="0" applyNumberFormat="1" applyFont="1" applyFill="1" applyBorder="1" applyAlignment="1" applyProtection="1">
      <alignment vertical="center" wrapText="1"/>
      <protection locked="0"/>
    </xf>
    <xf numFmtId="191" fontId="3" fillId="35" borderId="23" xfId="0" applyNumberFormat="1" applyFont="1" applyFill="1" applyBorder="1" applyAlignment="1" applyProtection="1">
      <alignment vertical="center" wrapText="1"/>
      <protection locked="0"/>
    </xf>
    <xf numFmtId="0" fontId="48" fillId="4" borderId="27" xfId="0" applyFont="1" applyFill="1" applyBorder="1" applyAlignment="1">
      <alignment horizontal="left" vertical="center"/>
    </xf>
    <xf numFmtId="0" fontId="2" fillId="35" borderId="10" xfId="0" applyFont="1" applyFill="1" applyBorder="1" applyAlignment="1">
      <alignment horizontal="right"/>
    </xf>
    <xf numFmtId="185" fontId="3" fillId="5" borderId="125" xfId="1" applyNumberFormat="1" applyFont="1" applyFill="1" applyBorder="1" applyAlignment="1" applyProtection="1">
      <alignment horizontal="right" vertical="center" wrapText="1"/>
    </xf>
    <xf numFmtId="167" fontId="6" fillId="4" borderId="19" xfId="0" applyNumberFormat="1" applyFont="1" applyFill="1" applyBorder="1" applyAlignment="1">
      <alignment horizontal="left"/>
    </xf>
    <xf numFmtId="185" fontId="3" fillId="5" borderId="19" xfId="1" applyNumberFormat="1" applyFont="1" applyFill="1" applyBorder="1" applyAlignment="1" applyProtection="1">
      <alignment horizontal="right" wrapText="1"/>
    </xf>
    <xf numFmtId="185" fontId="3" fillId="5" borderId="45" xfId="1" applyNumberFormat="1" applyFont="1" applyFill="1" applyBorder="1" applyAlignment="1" applyProtection="1">
      <alignment horizontal="right" wrapText="1"/>
    </xf>
    <xf numFmtId="187" fontId="3" fillId="5" borderId="86" xfId="0" applyNumberFormat="1" applyFont="1" applyFill="1" applyBorder="1" applyAlignment="1">
      <alignment horizontal="right" vertical="center"/>
    </xf>
    <xf numFmtId="189" fontId="3" fillId="5" borderId="19" xfId="0" applyNumberFormat="1" applyFont="1" applyFill="1" applyBorder="1" applyAlignment="1">
      <alignment horizontal="right" vertical="center"/>
    </xf>
    <xf numFmtId="0" fontId="6" fillId="50" borderId="25" xfId="0" applyFont="1" applyFill="1" applyBorder="1" applyAlignment="1">
      <alignment horizontal="right" vertical="center" wrapText="1" indent="1"/>
    </xf>
    <xf numFmtId="191" fontId="3" fillId="35" borderId="32" xfId="0" applyNumberFormat="1" applyFont="1" applyFill="1" applyBorder="1" applyAlignment="1" applyProtection="1">
      <alignment vertical="center" wrapText="1"/>
      <protection locked="0"/>
    </xf>
    <xf numFmtId="191" fontId="3" fillId="35" borderId="98" xfId="0" applyNumberFormat="1" applyFont="1" applyFill="1" applyBorder="1" applyAlignment="1" applyProtection="1">
      <alignment vertical="center" wrapText="1"/>
      <protection locked="0"/>
    </xf>
    <xf numFmtId="185" fontId="6" fillId="4" borderId="126" xfId="0" applyNumberFormat="1" applyFont="1" applyFill="1" applyBorder="1"/>
    <xf numFmtId="185" fontId="3" fillId="9" borderId="126" xfId="0" applyNumberFormat="1" applyFont="1" applyFill="1" applyBorder="1" applyAlignment="1" applyProtection="1">
      <alignment vertical="center" wrapText="1"/>
      <protection locked="0"/>
    </xf>
    <xf numFmtId="185" fontId="3" fillId="9" borderId="82" xfId="0" applyNumberFormat="1" applyFont="1" applyFill="1" applyBorder="1" applyAlignment="1" applyProtection="1">
      <alignment vertical="center" wrapText="1"/>
      <protection locked="0"/>
    </xf>
    <xf numFmtId="185" fontId="6" fillId="50" borderId="127" xfId="1" applyNumberFormat="1" applyFont="1" applyFill="1" applyBorder="1" applyAlignment="1" applyProtection="1">
      <alignment horizontal="right" wrapText="1"/>
    </xf>
    <xf numFmtId="0" fontId="3" fillId="0" borderId="35" xfId="0" applyFont="1" applyBorder="1" applyAlignment="1">
      <alignment horizontal="left" vertical="center" wrapText="1" indent="1"/>
    </xf>
    <xf numFmtId="0" fontId="73" fillId="9" borderId="75" xfId="0" applyFont="1" applyFill="1" applyBorder="1" applyAlignment="1">
      <alignment horizontal="left" vertical="center" wrapText="1" indent="1"/>
    </xf>
    <xf numFmtId="0" fontId="3" fillId="0" borderId="75" xfId="0" applyFont="1" applyBorder="1" applyAlignment="1">
      <alignment horizontal="left" vertical="center" indent="4"/>
    </xf>
    <xf numFmtId="0" fontId="3" fillId="0" borderId="75" xfId="0" applyFont="1" applyBorder="1" applyAlignment="1">
      <alignment horizontal="left" vertical="center" wrapText="1" indent="4"/>
    </xf>
    <xf numFmtId="0" fontId="3" fillId="0" borderId="75" xfId="368" applyBorder="1" applyAlignment="1">
      <alignment horizontal="left" vertical="center" indent="1"/>
    </xf>
    <xf numFmtId="0" fontId="3" fillId="0" borderId="75" xfId="5" applyBorder="1" applyAlignment="1">
      <alignment horizontal="left" vertical="center" indent="1"/>
    </xf>
    <xf numFmtId="185" fontId="3" fillId="9" borderId="124" xfId="0" applyNumberFormat="1" applyFont="1" applyFill="1" applyBorder="1" applyAlignment="1" applyProtection="1">
      <alignment vertical="center" wrapText="1"/>
      <protection locked="0"/>
    </xf>
    <xf numFmtId="185" fontId="3" fillId="9" borderId="28" xfId="0" applyNumberFormat="1" applyFont="1" applyFill="1" applyBorder="1" applyAlignment="1" applyProtection="1">
      <alignment vertical="center" wrapText="1"/>
      <protection locked="0"/>
    </xf>
    <xf numFmtId="0" fontId="6" fillId="4" borderId="45" xfId="0" applyFont="1" applyFill="1" applyBorder="1" applyAlignment="1">
      <alignment horizontal="right" vertical="center"/>
    </xf>
    <xf numFmtId="0" fontId="6" fillId="4" borderId="90" xfId="0" applyFont="1" applyFill="1" applyBorder="1" applyAlignment="1">
      <alignment horizontal="right" vertical="center"/>
    </xf>
    <xf numFmtId="0" fontId="6" fillId="4" borderId="68" xfId="0" applyFont="1" applyFill="1" applyBorder="1" applyAlignment="1">
      <alignment horizontal="right" vertical="center"/>
    </xf>
    <xf numFmtId="0" fontId="6" fillId="4" borderId="64" xfId="0" applyFont="1" applyFill="1" applyBorder="1" applyAlignment="1">
      <alignment horizontal="right" vertical="center"/>
    </xf>
    <xf numFmtId="0" fontId="6" fillId="6" borderId="68" xfId="0" applyFont="1" applyFill="1" applyBorder="1" applyAlignment="1">
      <alignment horizontal="right" vertical="center"/>
    </xf>
    <xf numFmtId="0" fontId="6" fillId="6" borderId="72" xfId="0" applyFont="1" applyFill="1" applyBorder="1" applyAlignment="1">
      <alignment horizontal="right" vertical="center"/>
    </xf>
    <xf numFmtId="185" fontId="3" fillId="9" borderId="128" xfId="0" applyNumberFormat="1" applyFont="1" applyFill="1" applyBorder="1" applyAlignment="1" applyProtection="1">
      <alignment vertical="center" wrapText="1"/>
      <protection locked="0"/>
    </xf>
    <xf numFmtId="0" fontId="6" fillId="6" borderId="71" xfId="0" applyFont="1" applyFill="1" applyBorder="1" applyAlignment="1">
      <alignment horizontal="right" vertical="center"/>
    </xf>
    <xf numFmtId="185" fontId="6" fillId="50" borderId="129" xfId="1" applyNumberFormat="1" applyFont="1" applyFill="1" applyBorder="1" applyAlignment="1" applyProtection="1">
      <alignment horizontal="right" wrapText="1"/>
    </xf>
    <xf numFmtId="0" fontId="0" fillId="9" borderId="7" xfId="0" applyFill="1" applyBorder="1"/>
    <xf numFmtId="0" fontId="48" fillId="4" borderId="6" xfId="0" applyFont="1" applyFill="1" applyBorder="1" applyAlignment="1">
      <alignment horizontal="left" vertical="center"/>
    </xf>
    <xf numFmtId="0" fontId="4" fillId="7" borderId="130" xfId="0" applyFont="1" applyFill="1" applyBorder="1" applyAlignment="1">
      <alignment horizontal="right" vertical="center"/>
    </xf>
    <xf numFmtId="0" fontId="4" fillId="7" borderId="131" xfId="0" quotePrefix="1" applyFont="1" applyFill="1" applyBorder="1" applyAlignment="1">
      <alignment horizontal="right" vertical="center"/>
    </xf>
    <xf numFmtId="191" fontId="74" fillId="0" borderId="0" xfId="0" applyNumberFormat="1" applyFont="1"/>
    <xf numFmtId="192" fontId="75" fillId="52" borderId="94" xfId="0" applyNumberFormat="1" applyFont="1" applyFill="1" applyBorder="1" applyAlignment="1">
      <alignment horizontal="right" vertical="center"/>
    </xf>
    <xf numFmtId="192" fontId="75" fillId="52" borderId="26" xfId="0" applyNumberFormat="1" applyFont="1" applyFill="1" applyBorder="1" applyAlignment="1">
      <alignment horizontal="right" vertical="center"/>
    </xf>
    <xf numFmtId="0" fontId="81" fillId="0" borderId="49" xfId="0" applyFont="1" applyBorder="1" applyAlignment="1">
      <alignment horizontal="left" vertical="center" wrapText="1" indent="1"/>
    </xf>
    <xf numFmtId="0" fontId="82" fillId="0" borderId="0" xfId="0" applyFont="1" applyAlignment="1">
      <alignment vertical="center"/>
    </xf>
    <xf numFmtId="0" fontId="83" fillId="5" borderId="0" xfId="5" applyFont="1" applyFill="1"/>
    <xf numFmtId="0" fontId="84" fillId="0" borderId="0" xfId="0" applyFont="1"/>
    <xf numFmtId="0" fontId="85" fillId="0" borderId="0" xfId="0" applyFont="1"/>
    <xf numFmtId="185" fontId="0" fillId="0" borderId="0" xfId="0" applyNumberFormat="1"/>
    <xf numFmtId="189" fontId="0" fillId="5" borderId="0" xfId="0" applyNumberFormat="1" applyFill="1"/>
    <xf numFmtId="17" fontId="5" fillId="0" borderId="0" xfId="0" applyNumberFormat="1" applyFont="1"/>
    <xf numFmtId="186" fontId="6" fillId="0" borderId="0" xfId="0" quotePrefix="1" applyNumberFormat="1" applyFont="1"/>
    <xf numFmtId="187" fontId="0" fillId="0" borderId="0" xfId="0" applyNumberFormat="1"/>
    <xf numFmtId="9" fontId="0" fillId="0" borderId="0" xfId="1" applyFont="1"/>
    <xf numFmtId="185" fontId="73" fillId="0" borderId="0" xfId="0" applyNumberFormat="1" applyFont="1" applyAlignment="1">
      <alignment vertical="center"/>
    </xf>
    <xf numFmtId="173" fontId="0" fillId="0" borderId="0" xfId="0" applyNumberFormat="1"/>
    <xf numFmtId="0" fontId="0" fillId="0" borderId="0" xfId="0" applyAlignment="1">
      <alignment horizontal="left" vertical="top" wrapText="1"/>
    </xf>
    <xf numFmtId="43" fontId="0" fillId="0" borderId="0" xfId="0" applyNumberFormat="1"/>
    <xf numFmtId="9" fontId="0" fillId="0" borderId="0" xfId="1" applyFont="1" applyFill="1"/>
    <xf numFmtId="185" fontId="3" fillId="0" borderId="0" xfId="1" applyNumberFormat="1" applyFont="1" applyFill="1" applyBorder="1" applyAlignment="1" applyProtection="1">
      <alignment horizontal="right" vertical="center" wrapText="1"/>
    </xf>
    <xf numFmtId="9" fontId="6" fillId="0" borderId="0" xfId="1" applyFont="1" applyFill="1" applyAlignment="1">
      <alignment horizontal="center"/>
    </xf>
    <xf numFmtId="0" fontId="0" fillId="0" borderId="0" xfId="0" applyAlignment="1">
      <alignment horizontal="right"/>
    </xf>
    <xf numFmtId="0" fontId="72" fillId="0" borderId="0" xfId="0" applyFont="1"/>
    <xf numFmtId="0" fontId="0" fillId="0" borderId="0" xfId="0" quotePrefix="1"/>
    <xf numFmtId="189" fontId="0" fillId="0" borderId="0" xfId="0" applyNumberFormat="1"/>
    <xf numFmtId="0" fontId="5" fillId="35" borderId="132" xfId="0" applyFont="1" applyFill="1" applyBorder="1"/>
    <xf numFmtId="2" fontId="6" fillId="4" borderId="133" xfId="0" applyNumberFormat="1" applyFont="1" applyFill="1" applyBorder="1"/>
    <xf numFmtId="2" fontId="6" fillId="4" borderId="134" xfId="0" applyNumberFormat="1" applyFont="1" applyFill="1" applyBorder="1"/>
    <xf numFmtId="2" fontId="6" fillId="4" borderId="135" xfId="0" applyNumberFormat="1" applyFont="1" applyFill="1" applyBorder="1"/>
    <xf numFmtId="167" fontId="6" fillId="4" borderId="136" xfId="0" applyNumberFormat="1" applyFont="1" applyFill="1" applyBorder="1" applyAlignment="1">
      <alignment horizontal="left"/>
    </xf>
    <xf numFmtId="188" fontId="6" fillId="4" borderId="137" xfId="0" applyNumberFormat="1" applyFont="1" applyFill="1" applyBorder="1" applyAlignment="1">
      <alignment horizontal="right"/>
    </xf>
    <xf numFmtId="188" fontId="6" fillId="4" borderId="138" xfId="0" applyNumberFormat="1" applyFont="1" applyFill="1" applyBorder="1" applyAlignment="1">
      <alignment horizontal="right"/>
    </xf>
    <xf numFmtId="4" fontId="6" fillId="4" borderId="138" xfId="0" applyNumberFormat="1" applyFont="1" applyFill="1" applyBorder="1" applyAlignment="1">
      <alignment horizontal="right"/>
    </xf>
    <xf numFmtId="4" fontId="6" fillId="4" borderId="139" xfId="0" applyNumberFormat="1" applyFont="1" applyFill="1" applyBorder="1" applyAlignment="1">
      <alignment horizontal="right"/>
    </xf>
    <xf numFmtId="0" fontId="89" fillId="58" borderId="1" xfId="652" applyFont="1" applyFill="1" applyBorder="1">
      <alignment vertical="center"/>
      <protection locked="0"/>
    </xf>
    <xf numFmtId="0" fontId="90" fillId="58" borderId="2" xfId="652" applyFont="1" applyFill="1" applyBorder="1">
      <alignment vertical="center"/>
      <protection locked="0"/>
    </xf>
    <xf numFmtId="0" fontId="90" fillId="58" borderId="3" xfId="652" applyFont="1" applyFill="1" applyBorder="1">
      <alignment vertical="center"/>
      <protection locked="0"/>
    </xf>
    <xf numFmtId="0" fontId="88" fillId="0" borderId="7" xfId="0" applyFont="1" applyBorder="1"/>
    <xf numFmtId="0" fontId="91" fillId="59" borderId="142" xfId="0" applyFont="1" applyFill="1" applyBorder="1" applyAlignment="1">
      <alignment horizontal="centerContinuous"/>
    </xf>
    <xf numFmtId="0" fontId="91" fillId="59" borderId="143" xfId="0" applyFont="1" applyFill="1" applyBorder="1" applyAlignment="1">
      <alignment horizontal="centerContinuous"/>
    </xf>
    <xf numFmtId="0" fontId="91" fillId="59" borderId="144" xfId="0" applyFont="1" applyFill="1" applyBorder="1" applyAlignment="1">
      <alignment horizontal="centerContinuous"/>
    </xf>
    <xf numFmtId="0" fontId="92" fillId="60" borderId="145" xfId="0" applyFont="1" applyFill="1" applyBorder="1" applyAlignment="1">
      <alignment horizontal="right" vertical="center" wrapText="1"/>
    </xf>
    <xf numFmtId="0" fontId="91" fillId="59" borderId="146" xfId="0" applyFont="1" applyFill="1" applyBorder="1" applyAlignment="1">
      <alignment horizontal="centerContinuous" vertical="center"/>
    </xf>
    <xf numFmtId="0" fontId="91" fillId="59" borderId="140" xfId="0" applyFont="1" applyFill="1" applyBorder="1" applyAlignment="1">
      <alignment horizontal="centerContinuous" vertical="center"/>
    </xf>
    <xf numFmtId="0" fontId="91" fillId="59" borderId="147" xfId="0" applyFont="1" applyFill="1" applyBorder="1" applyAlignment="1">
      <alignment horizontal="centerContinuous" vertical="center"/>
    </xf>
    <xf numFmtId="0" fontId="92" fillId="60" borderId="148" xfId="0" applyFont="1" applyFill="1" applyBorder="1" applyAlignment="1">
      <alignment horizontal="right" vertical="center" wrapText="1"/>
    </xf>
    <xf numFmtId="0" fontId="88" fillId="0" borderId="49" xfId="0" applyFont="1" applyBorder="1"/>
    <xf numFmtId="0" fontId="6" fillId="59" borderId="149" xfId="0" applyFont="1" applyFill="1" applyBorder="1" applyAlignment="1">
      <alignment horizontal="right" vertical="center"/>
    </xf>
    <xf numFmtId="0" fontId="6" fillId="59" borderId="150" xfId="0" applyFont="1" applyFill="1" applyBorder="1" applyAlignment="1">
      <alignment horizontal="right" vertical="center"/>
    </xf>
    <xf numFmtId="0" fontId="92" fillId="60" borderId="151" xfId="0" applyFont="1" applyFill="1" applyBorder="1" applyAlignment="1">
      <alignment horizontal="right" vertical="center" wrapText="1"/>
    </xf>
    <xf numFmtId="0" fontId="3" fillId="56" borderId="152" xfId="0" applyFont="1" applyFill="1" applyBorder="1" applyAlignment="1">
      <alignment vertical="center" wrapText="1"/>
    </xf>
    <xf numFmtId="185" fontId="93" fillId="60" borderId="151" xfId="0" applyNumberFormat="1" applyFont="1" applyFill="1" applyBorder="1" applyAlignment="1">
      <alignment horizontal="right" vertical="center" wrapText="1"/>
    </xf>
    <xf numFmtId="0" fontId="73" fillId="57" borderId="153" xfId="0" applyFont="1" applyFill="1" applyBorder="1" applyAlignment="1">
      <alignment horizontal="left" vertical="center" wrapText="1" indent="1"/>
    </xf>
    <xf numFmtId="185" fontId="3" fillId="57" borderId="151" xfId="0" applyNumberFormat="1" applyFont="1" applyFill="1" applyBorder="1" applyAlignment="1">
      <alignment horizontal="right" vertical="center" wrapText="1"/>
    </xf>
    <xf numFmtId="0" fontId="92" fillId="60" borderId="141" xfId="0" applyFont="1" applyFill="1" applyBorder="1" applyAlignment="1">
      <alignment wrapText="1"/>
    </xf>
    <xf numFmtId="185" fontId="92" fillId="60" borderId="156" xfId="0" applyNumberFormat="1" applyFont="1" applyFill="1" applyBorder="1" applyAlignment="1">
      <alignment horizontal="right" wrapText="1"/>
    </xf>
    <xf numFmtId="185" fontId="92" fillId="60" borderId="157" xfId="0" applyNumberFormat="1" applyFont="1" applyFill="1" applyBorder="1" applyAlignment="1">
      <alignment horizontal="right" wrapText="1"/>
    </xf>
    <xf numFmtId="185" fontId="3" fillId="35" borderId="124" xfId="0" applyNumberFormat="1" applyFont="1" applyFill="1" applyBorder="1" applyAlignment="1" applyProtection="1">
      <alignment vertical="center" wrapText="1"/>
      <protection locked="0"/>
    </xf>
    <xf numFmtId="185" fontId="3" fillId="35" borderId="28" xfId="0" applyNumberFormat="1" applyFont="1" applyFill="1" applyBorder="1" applyAlignment="1" applyProtection="1">
      <alignment vertical="center" wrapText="1"/>
      <protection locked="0"/>
    </xf>
    <xf numFmtId="185" fontId="3" fillId="35" borderId="105" xfId="0" applyNumberFormat="1" applyFont="1" applyFill="1" applyBorder="1" applyAlignment="1" applyProtection="1">
      <alignment vertical="center" wrapText="1"/>
      <protection locked="0"/>
    </xf>
    <xf numFmtId="185" fontId="6" fillId="4" borderId="108" xfId="0" applyNumberFormat="1" applyFont="1" applyFill="1" applyBorder="1" applyAlignment="1">
      <alignment vertical="center"/>
    </xf>
    <xf numFmtId="185" fontId="6" fillId="4" borderId="16" xfId="0" applyNumberFormat="1" applyFont="1" applyFill="1" applyBorder="1" applyAlignment="1">
      <alignment vertical="center"/>
    </xf>
    <xf numFmtId="185" fontId="6" fillId="4" borderId="32" xfId="0" applyNumberFormat="1" applyFont="1" applyFill="1" applyBorder="1" applyAlignment="1">
      <alignment vertical="center"/>
    </xf>
    <xf numFmtId="185" fontId="3" fillId="35" borderId="32" xfId="0" applyNumberFormat="1" applyFont="1" applyFill="1" applyBorder="1" applyAlignment="1" applyProtection="1">
      <alignment vertical="center" wrapText="1"/>
      <protection locked="0"/>
    </xf>
    <xf numFmtId="0" fontId="3" fillId="0" borderId="75" xfId="368" applyBorder="1" applyAlignment="1">
      <alignment horizontal="left" vertical="center" wrapText="1" indent="1"/>
    </xf>
    <xf numFmtId="0" fontId="85" fillId="5" borderId="0" xfId="0" applyFont="1" applyFill="1"/>
    <xf numFmtId="185" fontId="0" fillId="5" borderId="0" xfId="0" applyNumberFormat="1" applyFill="1"/>
    <xf numFmtId="185" fontId="7" fillId="0" borderId="57" xfId="368" applyNumberFormat="1" applyFont="1" applyBorder="1" applyAlignment="1">
      <alignment vertical="center" wrapText="1"/>
    </xf>
    <xf numFmtId="10" fontId="3" fillId="5" borderId="158" xfId="1" applyNumberFormat="1" applyFont="1" applyFill="1" applyBorder="1" applyAlignment="1" applyProtection="1">
      <alignment horizontal="right" vertical="center" wrapText="1"/>
    </xf>
    <xf numFmtId="2" fontId="3" fillId="5" borderId="47" xfId="1" applyNumberFormat="1" applyFont="1" applyFill="1" applyBorder="1" applyAlignment="1" applyProtection="1">
      <alignment horizontal="right" vertical="center" wrapText="1"/>
    </xf>
    <xf numFmtId="185" fontId="3" fillId="0" borderId="159" xfId="368" applyNumberFormat="1" applyBorder="1" applyAlignment="1">
      <alignment vertical="center" wrapText="1"/>
    </xf>
    <xf numFmtId="10" fontId="3" fillId="5" borderId="125" xfId="1" applyNumberFormat="1" applyFont="1" applyFill="1" applyBorder="1" applyAlignment="1" applyProtection="1">
      <alignment horizontal="right" vertical="center" wrapText="1"/>
    </xf>
    <xf numFmtId="2" fontId="3" fillId="5" borderId="45" xfId="1" applyNumberFormat="1" applyFont="1" applyFill="1" applyBorder="1" applyAlignment="1" applyProtection="1">
      <alignment horizontal="right" vertical="center" wrapText="1"/>
    </xf>
    <xf numFmtId="185" fontId="3" fillId="0" borderId="160" xfId="368" applyNumberFormat="1" applyBorder="1" applyAlignment="1">
      <alignment vertical="center" wrapText="1"/>
    </xf>
    <xf numFmtId="0" fontId="3" fillId="0" borderId="21" xfId="5" applyBorder="1" applyAlignment="1">
      <alignment horizontal="left" vertical="center" indent="1"/>
    </xf>
    <xf numFmtId="0" fontId="3" fillId="0" borderId="161" xfId="0" applyFont="1" applyBorder="1" applyAlignment="1">
      <alignment horizontal="left" vertical="center" wrapText="1" indent="4"/>
    </xf>
    <xf numFmtId="185" fontId="93" fillId="60" borderId="7" xfId="0" applyNumberFormat="1" applyFont="1" applyFill="1" applyBorder="1" applyAlignment="1">
      <alignment horizontal="right" vertical="center" wrapText="1"/>
    </xf>
    <xf numFmtId="185" fontId="3" fillId="55" borderId="154" xfId="0" applyNumberFormat="1" applyFont="1" applyFill="1" applyBorder="1" applyAlignment="1" applyProtection="1">
      <alignment vertical="center" wrapText="1"/>
      <protection locked="0"/>
    </xf>
    <xf numFmtId="185" fontId="3" fillId="57" borderId="154" xfId="0" applyNumberFormat="1" applyFont="1" applyFill="1" applyBorder="1" applyAlignment="1">
      <alignment horizontal="right" vertical="center" wrapText="1"/>
    </xf>
    <xf numFmtId="185" fontId="3" fillId="57" borderId="155" xfId="0" applyNumberFormat="1" applyFont="1" applyFill="1" applyBorder="1" applyAlignment="1">
      <alignment horizontal="right" vertical="center" wrapText="1"/>
    </xf>
    <xf numFmtId="185" fontId="3" fillId="55" borderId="155" xfId="0" applyNumberFormat="1" applyFont="1" applyFill="1" applyBorder="1" applyAlignment="1" applyProtection="1">
      <alignment vertical="center" wrapText="1"/>
      <protection locked="0"/>
    </xf>
    <xf numFmtId="0" fontId="3" fillId="5" borderId="86" xfId="0" applyFont="1" applyFill="1" applyBorder="1" applyAlignment="1">
      <alignment horizontal="center"/>
    </xf>
    <xf numFmtId="0" fontId="3" fillId="5" borderId="81" xfId="0" applyFont="1" applyFill="1" applyBorder="1" applyAlignment="1">
      <alignment horizontal="center"/>
    </xf>
    <xf numFmtId="0" fontId="3" fillId="5" borderId="19" xfId="0" applyFont="1" applyFill="1" applyBorder="1" applyAlignment="1">
      <alignment horizontal="center"/>
    </xf>
    <xf numFmtId="0" fontId="3" fillId="5" borderId="73" xfId="0" applyFont="1" applyFill="1" applyBorder="1" applyAlignment="1">
      <alignment horizontal="center"/>
    </xf>
    <xf numFmtId="0" fontId="3" fillId="5" borderId="45" xfId="0" applyFont="1" applyFill="1" applyBorder="1" applyAlignment="1">
      <alignment horizontal="center"/>
    </xf>
    <xf numFmtId="0" fontId="3" fillId="5" borderId="64" xfId="0" applyFont="1" applyFill="1" applyBorder="1" applyAlignment="1">
      <alignment horizont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51" borderId="14" xfId="0" applyFont="1" applyFill="1" applyBorder="1" applyAlignment="1">
      <alignment horizontal="center" vertical="center" wrapText="1"/>
    </xf>
    <xf numFmtId="0" fontId="4" fillId="51" borderId="51" xfId="0" applyFont="1" applyFill="1" applyBorder="1" applyAlignment="1">
      <alignment horizontal="center" vertical="center" wrapText="1"/>
    </xf>
    <xf numFmtId="0" fontId="4" fillId="4" borderId="113" xfId="0" applyFont="1" applyFill="1" applyBorder="1" applyAlignment="1">
      <alignment horizontal="center"/>
    </xf>
    <xf numFmtId="0" fontId="4" fillId="4" borderId="111" xfId="0" applyFont="1" applyFill="1" applyBorder="1" applyAlignment="1">
      <alignment horizontal="center"/>
    </xf>
    <xf numFmtId="0" fontId="4" fillId="4" borderId="114" xfId="0" applyFont="1" applyFill="1" applyBorder="1" applyAlignment="1">
      <alignment horizontal="center"/>
    </xf>
    <xf numFmtId="0" fontId="4" fillId="6" borderId="110" xfId="0" applyFont="1" applyFill="1" applyBorder="1" applyAlignment="1">
      <alignment horizontal="center"/>
    </xf>
    <xf numFmtId="0" fontId="4" fillId="6" borderId="111" xfId="0" applyFont="1" applyFill="1" applyBorder="1" applyAlignment="1">
      <alignment horizontal="center"/>
    </xf>
    <xf numFmtId="0" fontId="4" fillId="6" borderId="112" xfId="0" applyFont="1" applyFill="1" applyBorder="1" applyAlignment="1">
      <alignment horizontal="center"/>
    </xf>
    <xf numFmtId="0" fontId="4" fillId="4" borderId="62" xfId="0" applyFont="1" applyFill="1" applyBorder="1" applyAlignment="1">
      <alignment horizontal="center"/>
    </xf>
    <xf numFmtId="0" fontId="4" fillId="4" borderId="121" xfId="0" applyFont="1" applyFill="1" applyBorder="1" applyAlignment="1">
      <alignment horizontal="center"/>
    </xf>
    <xf numFmtId="0" fontId="4" fillId="6" borderId="115" xfId="0" applyFont="1" applyFill="1" applyBorder="1" applyAlignment="1">
      <alignment horizontal="center"/>
    </xf>
    <xf numFmtId="0" fontId="4" fillId="6" borderId="116" xfId="0" applyFont="1" applyFill="1" applyBorder="1" applyAlignment="1">
      <alignment horizontal="center"/>
    </xf>
    <xf numFmtId="0" fontId="4" fillId="6" borderId="117" xfId="0" applyFont="1" applyFill="1" applyBorder="1" applyAlignment="1">
      <alignment horizontal="center"/>
    </xf>
    <xf numFmtId="0" fontId="6" fillId="4" borderId="69"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59" xfId="0" applyFont="1" applyFill="1" applyBorder="1" applyAlignment="1">
      <alignment horizontal="center" vertical="center"/>
    </xf>
    <xf numFmtId="0" fontId="6" fillId="6" borderId="69"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59" xfId="0" applyFont="1" applyFill="1" applyBorder="1" applyAlignment="1">
      <alignment horizontal="center" vertical="center"/>
    </xf>
    <xf numFmtId="0" fontId="68" fillId="53" borderId="53" xfId="0" applyFont="1" applyFill="1" applyBorder="1" applyAlignment="1">
      <alignment horizontal="center" vertical="center" wrapText="1"/>
    </xf>
    <xf numFmtId="0" fontId="68" fillId="53" borderId="54" xfId="0" applyFont="1" applyFill="1" applyBorder="1" applyAlignment="1">
      <alignment horizontal="center" vertical="center" wrapText="1"/>
    </xf>
    <xf numFmtId="0" fontId="68" fillId="53" borderId="9" xfId="0" applyFont="1" applyFill="1" applyBorder="1" applyAlignment="1">
      <alignment horizontal="center" vertical="center" wrapText="1"/>
    </xf>
    <xf numFmtId="0" fontId="68" fillId="53" borderId="40" xfId="0" applyFont="1" applyFill="1" applyBorder="1" applyAlignment="1">
      <alignment horizontal="center" vertical="center" wrapText="1"/>
    </xf>
    <xf numFmtId="0" fontId="68" fillId="53" borderId="43" xfId="0" applyFont="1" applyFill="1" applyBorder="1" applyAlignment="1">
      <alignment horizontal="center" vertical="center" wrapText="1"/>
    </xf>
    <xf numFmtId="0" fontId="68" fillId="53" borderId="56" xfId="0" applyFont="1" applyFill="1" applyBorder="1" applyAlignment="1">
      <alignment horizontal="center" vertical="center" wrapText="1"/>
    </xf>
    <xf numFmtId="0" fontId="77" fillId="54" borderId="55" xfId="0" applyFont="1" applyFill="1" applyBorder="1" applyAlignment="1" applyProtection="1">
      <alignment horizontal="left" vertical="top" wrapText="1"/>
      <protection locked="0"/>
    </xf>
    <xf numFmtId="0" fontId="77" fillId="54" borderId="43" xfId="0" applyFont="1" applyFill="1" applyBorder="1" applyAlignment="1" applyProtection="1">
      <alignment horizontal="left" vertical="top" wrapText="1"/>
      <protection locked="0"/>
    </xf>
    <xf numFmtId="0" fontId="77" fillId="54" borderId="56" xfId="0" applyFont="1" applyFill="1" applyBorder="1" applyAlignment="1" applyProtection="1">
      <alignment horizontal="left" vertical="top" wrapText="1"/>
      <protection locked="0"/>
    </xf>
    <xf numFmtId="185" fontId="6" fillId="7" borderId="69" xfId="0" applyNumberFormat="1" applyFont="1" applyFill="1" applyBorder="1" applyAlignment="1">
      <alignment horizontal="center" vertical="center"/>
    </xf>
    <xf numFmtId="185" fontId="6" fillId="7" borderId="58" xfId="0" applyNumberFormat="1" applyFont="1" applyFill="1" applyBorder="1" applyAlignment="1">
      <alignment horizontal="center" vertical="center"/>
    </xf>
    <xf numFmtId="185" fontId="6" fillId="7" borderId="59" xfId="0" applyNumberFormat="1" applyFont="1" applyFill="1" applyBorder="1" applyAlignment="1">
      <alignment horizontal="center" vertical="center"/>
    </xf>
    <xf numFmtId="0" fontId="6" fillId="10" borderId="69" xfId="0" applyFont="1" applyFill="1" applyBorder="1" applyAlignment="1">
      <alignment horizontal="center" vertical="center"/>
    </xf>
    <xf numFmtId="0" fontId="6" fillId="10" borderId="58" xfId="0" applyFont="1" applyFill="1" applyBorder="1" applyAlignment="1">
      <alignment horizontal="center" vertical="center"/>
    </xf>
    <xf numFmtId="0" fontId="6" fillId="10" borderId="99" xfId="0" applyFont="1" applyFill="1" applyBorder="1" applyAlignment="1">
      <alignment horizontal="center" vertical="center"/>
    </xf>
    <xf numFmtId="0" fontId="6" fillId="10" borderId="57" xfId="0" applyFont="1" applyFill="1" applyBorder="1" applyAlignment="1">
      <alignment horizontal="center" vertical="center"/>
    </xf>
    <xf numFmtId="0" fontId="6" fillId="10" borderId="59" xfId="0" applyFont="1" applyFill="1" applyBorder="1" applyAlignment="1">
      <alignment horizontal="center" vertical="center"/>
    </xf>
  </cellXfs>
  <cellStyles count="710">
    <cellStyle name=" 1" xfId="9" xr:uid="{00000000-0005-0000-0000-000000000000}"/>
    <cellStyle name=" 1 2" xfId="10" xr:uid="{00000000-0005-0000-0000-000001000000}"/>
    <cellStyle name=" 1 2 2" xfId="11" xr:uid="{00000000-0005-0000-0000-000002000000}"/>
    <cellStyle name=" 1 2 3" xfId="12" xr:uid="{00000000-0005-0000-0000-000003000000}"/>
    <cellStyle name=" 1 3" xfId="13" xr:uid="{00000000-0005-0000-0000-000004000000}"/>
    <cellStyle name=" 1 3 2" xfId="14" xr:uid="{00000000-0005-0000-0000-000005000000}"/>
    <cellStyle name=" 1 4" xfId="15" xr:uid="{00000000-0005-0000-0000-000006000000}"/>
    <cellStyle name=" 1_29(d) - Gas extensions -tariffs" xfId="16" xr:uid="{00000000-0005-0000-0000-000007000000}"/>
    <cellStyle name="_3GIS model v2.77_Distribution Business_Retail Fin Perform " xfId="17" xr:uid="{00000000-0005-0000-0000-000008000000}"/>
    <cellStyle name="_3GIS model v2.77_Fleet Overhead Costs 2_Retail Fin Perform " xfId="18" xr:uid="{00000000-0005-0000-0000-000009000000}"/>
    <cellStyle name="_3GIS model v2.77_Fleet Overhead Costs_Retail Fin Perform " xfId="19" xr:uid="{00000000-0005-0000-0000-00000A000000}"/>
    <cellStyle name="_3GIS model v2.77_Forecast 2_Retail Fin Perform " xfId="20" xr:uid="{00000000-0005-0000-0000-00000B000000}"/>
    <cellStyle name="_3GIS model v2.77_Forecast_Retail Fin Perform " xfId="21" xr:uid="{00000000-0005-0000-0000-00000C000000}"/>
    <cellStyle name="_3GIS model v2.77_Funding &amp; Cashflow_1_Retail Fin Perform " xfId="22" xr:uid="{00000000-0005-0000-0000-00000D000000}"/>
    <cellStyle name="_3GIS model v2.77_Funding &amp; Cashflow_Retail Fin Perform " xfId="23" xr:uid="{00000000-0005-0000-0000-00000E000000}"/>
    <cellStyle name="_3GIS model v2.77_Group P&amp;L_1_Retail Fin Perform " xfId="24" xr:uid="{00000000-0005-0000-0000-00000F000000}"/>
    <cellStyle name="_3GIS model v2.77_Group P&amp;L_Retail Fin Perform " xfId="25" xr:uid="{00000000-0005-0000-0000-000010000000}"/>
    <cellStyle name="_3GIS model v2.77_Opening  Detailed BS_Retail Fin Perform " xfId="26" xr:uid="{00000000-0005-0000-0000-000011000000}"/>
    <cellStyle name="_3GIS model v2.77_OUTPUT DB_Retail Fin Perform " xfId="27" xr:uid="{00000000-0005-0000-0000-000012000000}"/>
    <cellStyle name="_3GIS model v2.77_OUTPUT EB_Retail Fin Perform " xfId="28" xr:uid="{00000000-0005-0000-0000-000013000000}"/>
    <cellStyle name="_3GIS model v2.77_Report_Retail Fin Perform " xfId="29" xr:uid="{00000000-0005-0000-0000-000014000000}"/>
    <cellStyle name="_3GIS model v2.77_Retail Fin Perform " xfId="30" xr:uid="{00000000-0005-0000-0000-000015000000}"/>
    <cellStyle name="_3GIS model v2.77_Sheet2 2_Retail Fin Perform " xfId="31" xr:uid="{00000000-0005-0000-0000-000016000000}"/>
    <cellStyle name="_3GIS model v2.77_Sheet2_Retail Fin Perform " xfId="32" xr:uid="{00000000-0005-0000-0000-000017000000}"/>
    <cellStyle name="_Capex" xfId="33" xr:uid="{00000000-0005-0000-0000-000018000000}"/>
    <cellStyle name="_Capex 2" xfId="34" xr:uid="{00000000-0005-0000-0000-000019000000}"/>
    <cellStyle name="_Capex_29(d) - Gas extensions -tariffs" xfId="35" xr:uid="{00000000-0005-0000-0000-00001A000000}"/>
    <cellStyle name="_UED AMP 2009-14 Final 250309 Less PU" xfId="36" xr:uid="{00000000-0005-0000-0000-00001B000000}"/>
    <cellStyle name="_UED AMP 2009-14 Final 250309 Less PU_1011 monthly" xfId="37" xr:uid="{00000000-0005-0000-0000-00001C000000}"/>
    <cellStyle name="20% - Accent1 2" xfId="38" xr:uid="{00000000-0005-0000-0000-00001D000000}"/>
    <cellStyle name="20% - Accent1 3" xfId="39" xr:uid="{00000000-0005-0000-0000-00001E000000}"/>
    <cellStyle name="20% - Accent2 2" xfId="40" xr:uid="{00000000-0005-0000-0000-00001F000000}"/>
    <cellStyle name="20% - Accent3 2" xfId="41" xr:uid="{00000000-0005-0000-0000-000020000000}"/>
    <cellStyle name="20% - Accent4 2" xfId="42" xr:uid="{00000000-0005-0000-0000-000021000000}"/>
    <cellStyle name="20% - Accent5 2" xfId="43" xr:uid="{00000000-0005-0000-0000-000022000000}"/>
    <cellStyle name="20% - Accent6 2" xfId="44" xr:uid="{00000000-0005-0000-0000-000023000000}"/>
    <cellStyle name="40% - Accent1 2" xfId="45" xr:uid="{00000000-0005-0000-0000-000024000000}"/>
    <cellStyle name="40% - Accent1 3" xfId="46" xr:uid="{00000000-0005-0000-0000-000025000000}"/>
    <cellStyle name="40% - Accent2 2" xfId="47" xr:uid="{00000000-0005-0000-0000-000026000000}"/>
    <cellStyle name="40% - Accent3 2" xfId="48" xr:uid="{00000000-0005-0000-0000-000027000000}"/>
    <cellStyle name="40% - Accent4 2" xfId="49" xr:uid="{00000000-0005-0000-0000-000028000000}"/>
    <cellStyle name="40% - Accent5 2" xfId="50" xr:uid="{00000000-0005-0000-0000-000029000000}"/>
    <cellStyle name="40% - Accent6 2" xfId="51" xr:uid="{00000000-0005-0000-0000-00002A000000}"/>
    <cellStyle name="60% - Accent1 2" xfId="52" xr:uid="{00000000-0005-0000-0000-00002B000000}"/>
    <cellStyle name="60% - Accent2 2" xfId="53" xr:uid="{00000000-0005-0000-0000-00002C000000}"/>
    <cellStyle name="60% - Accent3 2" xfId="54" xr:uid="{00000000-0005-0000-0000-00002D000000}"/>
    <cellStyle name="60% - Accent4 2" xfId="55" xr:uid="{00000000-0005-0000-0000-00002E000000}"/>
    <cellStyle name="60% - Accent5 2" xfId="56" xr:uid="{00000000-0005-0000-0000-00002F000000}"/>
    <cellStyle name="60% - Accent6 2" xfId="57" xr:uid="{00000000-0005-0000-0000-000030000000}"/>
    <cellStyle name="Accent1 - 20%" xfId="58" xr:uid="{00000000-0005-0000-0000-000031000000}"/>
    <cellStyle name="Accent1 - 40%" xfId="59" xr:uid="{00000000-0005-0000-0000-000032000000}"/>
    <cellStyle name="Accent1 - 60%" xfId="60" xr:uid="{00000000-0005-0000-0000-000033000000}"/>
    <cellStyle name="Accent1 2" xfId="61" xr:uid="{00000000-0005-0000-0000-000034000000}"/>
    <cellStyle name="Accent1 3" xfId="675" xr:uid="{00000000-0005-0000-0000-000035000000}"/>
    <cellStyle name="Accent1 4" xfId="676" xr:uid="{00000000-0005-0000-0000-000036000000}"/>
    <cellStyle name="Accent1 5" xfId="677" xr:uid="{00000000-0005-0000-0000-000037000000}"/>
    <cellStyle name="Accent2 - 20%" xfId="62" xr:uid="{00000000-0005-0000-0000-000038000000}"/>
    <cellStyle name="Accent2 - 40%" xfId="63" xr:uid="{00000000-0005-0000-0000-000039000000}"/>
    <cellStyle name="Accent2 - 60%" xfId="64" xr:uid="{00000000-0005-0000-0000-00003A000000}"/>
    <cellStyle name="Accent2 2" xfId="65" xr:uid="{00000000-0005-0000-0000-00003B000000}"/>
    <cellStyle name="Accent2 3" xfId="678" xr:uid="{00000000-0005-0000-0000-00003C000000}"/>
    <cellStyle name="Accent2 4" xfId="679" xr:uid="{00000000-0005-0000-0000-00003D000000}"/>
    <cellStyle name="Accent2 5" xfId="680" xr:uid="{00000000-0005-0000-0000-00003E000000}"/>
    <cellStyle name="Accent3 - 20%" xfId="66" xr:uid="{00000000-0005-0000-0000-00003F000000}"/>
    <cellStyle name="Accent3 - 40%" xfId="67" xr:uid="{00000000-0005-0000-0000-000040000000}"/>
    <cellStyle name="Accent3 - 60%" xfId="68" xr:uid="{00000000-0005-0000-0000-000041000000}"/>
    <cellStyle name="Accent3 2" xfId="69" xr:uid="{00000000-0005-0000-0000-000042000000}"/>
    <cellStyle name="Accent3 3" xfId="681" xr:uid="{00000000-0005-0000-0000-000043000000}"/>
    <cellStyle name="Accent3 4" xfId="682" xr:uid="{00000000-0005-0000-0000-000044000000}"/>
    <cellStyle name="Accent3 5" xfId="683" xr:uid="{00000000-0005-0000-0000-000045000000}"/>
    <cellStyle name="Accent4 - 20%" xfId="70" xr:uid="{00000000-0005-0000-0000-000046000000}"/>
    <cellStyle name="Accent4 - 40%" xfId="71" xr:uid="{00000000-0005-0000-0000-000047000000}"/>
    <cellStyle name="Accent4 - 60%" xfId="72" xr:uid="{00000000-0005-0000-0000-000048000000}"/>
    <cellStyle name="Accent4 2" xfId="73" xr:uid="{00000000-0005-0000-0000-000049000000}"/>
    <cellStyle name="Accent4 3" xfId="684" xr:uid="{00000000-0005-0000-0000-00004A000000}"/>
    <cellStyle name="Accent4 4" xfId="685" xr:uid="{00000000-0005-0000-0000-00004B000000}"/>
    <cellStyle name="Accent4 5" xfId="686" xr:uid="{00000000-0005-0000-0000-00004C000000}"/>
    <cellStyle name="Accent5 - 20%" xfId="74" xr:uid="{00000000-0005-0000-0000-00004D000000}"/>
    <cellStyle name="Accent5 - 40%" xfId="75" xr:uid="{00000000-0005-0000-0000-00004E000000}"/>
    <cellStyle name="Accent5 - 60%" xfId="76" xr:uid="{00000000-0005-0000-0000-00004F000000}"/>
    <cellStyle name="Accent5 2" xfId="77" xr:uid="{00000000-0005-0000-0000-000050000000}"/>
    <cellStyle name="Accent5 3" xfId="687" xr:uid="{00000000-0005-0000-0000-000051000000}"/>
    <cellStyle name="Accent5 4" xfId="688" xr:uid="{00000000-0005-0000-0000-000052000000}"/>
    <cellStyle name="Accent5 5" xfId="689" xr:uid="{00000000-0005-0000-0000-000053000000}"/>
    <cellStyle name="Accent6 - 20%" xfId="78" xr:uid="{00000000-0005-0000-0000-000054000000}"/>
    <cellStyle name="Accent6 - 40%" xfId="79" xr:uid="{00000000-0005-0000-0000-000055000000}"/>
    <cellStyle name="Accent6 - 60%" xfId="80" xr:uid="{00000000-0005-0000-0000-000056000000}"/>
    <cellStyle name="Accent6 2" xfId="81" xr:uid="{00000000-0005-0000-0000-000057000000}"/>
    <cellStyle name="Accent6 3" xfId="690" xr:uid="{00000000-0005-0000-0000-000058000000}"/>
    <cellStyle name="Accent6 4" xfId="691" xr:uid="{00000000-0005-0000-0000-000059000000}"/>
    <cellStyle name="Accent6 5" xfId="692" xr:uid="{00000000-0005-0000-0000-00005A000000}"/>
    <cellStyle name="Agara" xfId="82" xr:uid="{00000000-0005-0000-0000-00005B000000}"/>
    <cellStyle name="B79812_.wvu.PrintTitlest" xfId="83" xr:uid="{00000000-0005-0000-0000-00005C000000}"/>
    <cellStyle name="Bad 2" xfId="84" xr:uid="{00000000-0005-0000-0000-00005D000000}"/>
    <cellStyle name="Black" xfId="85" xr:uid="{00000000-0005-0000-0000-00005E000000}"/>
    <cellStyle name="Blockout" xfId="86" xr:uid="{00000000-0005-0000-0000-00005F000000}"/>
    <cellStyle name="Blockout 2" xfId="87" xr:uid="{00000000-0005-0000-0000-000060000000}"/>
    <cellStyle name="Blockout 2 2" xfId="88" xr:uid="{00000000-0005-0000-0000-000061000000}"/>
    <cellStyle name="Blockout 3" xfId="89" xr:uid="{00000000-0005-0000-0000-000062000000}"/>
    <cellStyle name="Blue" xfId="90" xr:uid="{00000000-0005-0000-0000-000063000000}"/>
    <cellStyle name="Calculation 2" xfId="91" xr:uid="{00000000-0005-0000-0000-000064000000}"/>
    <cellStyle name="Calculation 2 2" xfId="92" xr:uid="{00000000-0005-0000-0000-000065000000}"/>
    <cellStyle name="Calculation 2 2 2" xfId="93" xr:uid="{00000000-0005-0000-0000-000066000000}"/>
    <cellStyle name="Calculation 2 3" xfId="94" xr:uid="{00000000-0005-0000-0000-000067000000}"/>
    <cellStyle name="Calculation 2 3 2" xfId="95" xr:uid="{00000000-0005-0000-0000-000068000000}"/>
    <cellStyle name="Calculation 2 3 3" xfId="96" xr:uid="{00000000-0005-0000-0000-000069000000}"/>
    <cellStyle name="Calculation 2 4" xfId="97" xr:uid="{00000000-0005-0000-0000-00006A000000}"/>
    <cellStyle name="Check Cell 2" xfId="98" xr:uid="{00000000-0005-0000-0000-00006B000000}"/>
    <cellStyle name="Check Cell 2 2 2 2" xfId="99" xr:uid="{00000000-0005-0000-0000-00006C000000}"/>
    <cellStyle name="Comma [0]7Z_87C" xfId="100" xr:uid="{00000000-0005-0000-0000-00006D000000}"/>
    <cellStyle name="Comma 0" xfId="101" xr:uid="{00000000-0005-0000-0000-00006E000000}"/>
    <cellStyle name="Comma 1" xfId="102" xr:uid="{00000000-0005-0000-0000-00006F000000}"/>
    <cellStyle name="Comma 1 2" xfId="103" xr:uid="{00000000-0005-0000-0000-000070000000}"/>
    <cellStyle name="Comma 10" xfId="104" xr:uid="{00000000-0005-0000-0000-000071000000}"/>
    <cellStyle name="Comma 11" xfId="105" xr:uid="{00000000-0005-0000-0000-000072000000}"/>
    <cellStyle name="Comma 2" xfId="106" xr:uid="{00000000-0005-0000-0000-000073000000}"/>
    <cellStyle name="Comma 2 2" xfId="107" xr:uid="{00000000-0005-0000-0000-000074000000}"/>
    <cellStyle name="Comma 2 2 2" xfId="108" xr:uid="{00000000-0005-0000-0000-000075000000}"/>
    <cellStyle name="Comma 2 2 3" xfId="109" xr:uid="{00000000-0005-0000-0000-000076000000}"/>
    <cellStyle name="Comma 2 2 4" xfId="110" xr:uid="{00000000-0005-0000-0000-000077000000}"/>
    <cellStyle name="Comma 2 3" xfId="111" xr:uid="{00000000-0005-0000-0000-000078000000}"/>
    <cellStyle name="Comma 2 3 2" xfId="112" xr:uid="{00000000-0005-0000-0000-000079000000}"/>
    <cellStyle name="Comma 2 3 3" xfId="113" xr:uid="{00000000-0005-0000-0000-00007A000000}"/>
    <cellStyle name="Comma 2 4" xfId="114" xr:uid="{00000000-0005-0000-0000-00007B000000}"/>
    <cellStyle name="Comma 2 5" xfId="115" xr:uid="{00000000-0005-0000-0000-00007C000000}"/>
    <cellStyle name="Comma 2 6" xfId="116" xr:uid="{00000000-0005-0000-0000-00007D000000}"/>
    <cellStyle name="Comma 2 7" xfId="117" xr:uid="{00000000-0005-0000-0000-00007E000000}"/>
    <cellStyle name="Comma 2 8" xfId="118" xr:uid="{00000000-0005-0000-0000-00007F000000}"/>
    <cellStyle name="Comma 3" xfId="119" xr:uid="{00000000-0005-0000-0000-000080000000}"/>
    <cellStyle name="Comma 3 2" xfId="120" xr:uid="{00000000-0005-0000-0000-000081000000}"/>
    <cellStyle name="Comma 3 2 2" xfId="121" xr:uid="{00000000-0005-0000-0000-000082000000}"/>
    <cellStyle name="Comma 3 2 3" xfId="122" xr:uid="{00000000-0005-0000-0000-000083000000}"/>
    <cellStyle name="Comma 3 3" xfId="123" xr:uid="{00000000-0005-0000-0000-000084000000}"/>
    <cellStyle name="Comma 3 3 2" xfId="124" xr:uid="{00000000-0005-0000-0000-000085000000}"/>
    <cellStyle name="Comma 3 3 3" xfId="125" xr:uid="{00000000-0005-0000-0000-000086000000}"/>
    <cellStyle name="Comma 3 4" xfId="126" xr:uid="{00000000-0005-0000-0000-000087000000}"/>
    <cellStyle name="Comma 3 5" xfId="127" xr:uid="{00000000-0005-0000-0000-000088000000}"/>
    <cellStyle name="Comma 3 6" xfId="128" xr:uid="{00000000-0005-0000-0000-000089000000}"/>
    <cellStyle name="Comma 4" xfId="129" xr:uid="{00000000-0005-0000-0000-00008A000000}"/>
    <cellStyle name="Comma 4 2" xfId="130" xr:uid="{00000000-0005-0000-0000-00008B000000}"/>
    <cellStyle name="Comma 5" xfId="131" xr:uid="{00000000-0005-0000-0000-00008C000000}"/>
    <cellStyle name="Comma 6" xfId="132" xr:uid="{00000000-0005-0000-0000-00008D000000}"/>
    <cellStyle name="Comma 7" xfId="133" xr:uid="{00000000-0005-0000-0000-00008E000000}"/>
    <cellStyle name="Comma 8" xfId="134" xr:uid="{00000000-0005-0000-0000-00008F000000}"/>
    <cellStyle name="Comma 9" xfId="135" xr:uid="{00000000-0005-0000-0000-000090000000}"/>
    <cellStyle name="Comma 9 2" xfId="136" xr:uid="{00000000-0005-0000-0000-000091000000}"/>
    <cellStyle name="Comma 9 3" xfId="137" xr:uid="{00000000-0005-0000-0000-000092000000}"/>
    <cellStyle name="Comma0" xfId="138" xr:uid="{00000000-0005-0000-0000-000093000000}"/>
    <cellStyle name="Currency 11" xfId="139" xr:uid="{00000000-0005-0000-0000-000094000000}"/>
    <cellStyle name="Currency 11 2" xfId="140" xr:uid="{00000000-0005-0000-0000-000095000000}"/>
    <cellStyle name="Currency 11 3" xfId="141" xr:uid="{00000000-0005-0000-0000-000096000000}"/>
    <cellStyle name="Currency 2" xfId="142" xr:uid="{00000000-0005-0000-0000-000097000000}"/>
    <cellStyle name="Currency 2 2" xfId="143" xr:uid="{00000000-0005-0000-0000-000098000000}"/>
    <cellStyle name="Currency 2 3" xfId="144" xr:uid="{00000000-0005-0000-0000-000099000000}"/>
    <cellStyle name="Currency 3" xfId="145" xr:uid="{00000000-0005-0000-0000-00009A000000}"/>
    <cellStyle name="Currency 3 2" xfId="146" xr:uid="{00000000-0005-0000-0000-00009B000000}"/>
    <cellStyle name="Currency 4" xfId="147" xr:uid="{00000000-0005-0000-0000-00009C000000}"/>
    <cellStyle name="Currency 4 2" xfId="148" xr:uid="{00000000-0005-0000-0000-00009D000000}"/>
    <cellStyle name="Currency 5" xfId="149" xr:uid="{00000000-0005-0000-0000-00009E000000}"/>
    <cellStyle name="Currency 6" xfId="150" xr:uid="{00000000-0005-0000-0000-00009F000000}"/>
    <cellStyle name="Currency 6 2" xfId="151" xr:uid="{00000000-0005-0000-0000-0000A0000000}"/>
    <cellStyle name="Currency 6 3" xfId="152" xr:uid="{00000000-0005-0000-0000-0000A1000000}"/>
    <cellStyle name="Currency 7" xfId="153" xr:uid="{00000000-0005-0000-0000-0000A2000000}"/>
    <cellStyle name="Currency 8" xfId="154" xr:uid="{00000000-0005-0000-0000-0000A3000000}"/>
    <cellStyle name="D4_B8B1_005004B79812_.wvu.PrintTitlest" xfId="155" xr:uid="{00000000-0005-0000-0000-0000A4000000}"/>
    <cellStyle name="Date" xfId="156" xr:uid="{00000000-0005-0000-0000-0000A5000000}"/>
    <cellStyle name="Date 2" xfId="157" xr:uid="{00000000-0005-0000-0000-0000A6000000}"/>
    <cellStyle name="dms_1" xfId="709" xr:uid="{00000000-0005-0000-0000-0000A7000000}"/>
    <cellStyle name="Emphasis 1" xfId="158" xr:uid="{00000000-0005-0000-0000-0000A8000000}"/>
    <cellStyle name="Emphasis 2" xfId="159" xr:uid="{00000000-0005-0000-0000-0000A9000000}"/>
    <cellStyle name="Emphasis 3" xfId="160" xr:uid="{00000000-0005-0000-0000-0000AA000000}"/>
    <cellStyle name="Euro" xfId="161" xr:uid="{00000000-0005-0000-0000-0000AB000000}"/>
    <cellStyle name="Explanatory Text 2" xfId="162" xr:uid="{00000000-0005-0000-0000-0000AC000000}"/>
    <cellStyle name="Fixed" xfId="163" xr:uid="{00000000-0005-0000-0000-0000AD000000}"/>
    <cellStyle name="Fixed 2" xfId="164" xr:uid="{00000000-0005-0000-0000-0000AE000000}"/>
    <cellStyle name="Gilsans" xfId="165" xr:uid="{00000000-0005-0000-0000-0000AF000000}"/>
    <cellStyle name="Gilsansl" xfId="166" xr:uid="{00000000-0005-0000-0000-0000B0000000}"/>
    <cellStyle name="Good 2" xfId="167" xr:uid="{00000000-0005-0000-0000-0000B1000000}"/>
    <cellStyle name="Heading 1 2" xfId="168" xr:uid="{00000000-0005-0000-0000-0000B2000000}"/>
    <cellStyle name="Heading 1 2 2" xfId="169" xr:uid="{00000000-0005-0000-0000-0000B3000000}"/>
    <cellStyle name="Heading 1 3" xfId="170" xr:uid="{00000000-0005-0000-0000-0000B4000000}"/>
    <cellStyle name="Heading 2 2" xfId="171" xr:uid="{00000000-0005-0000-0000-0000B5000000}"/>
    <cellStyle name="Heading 2 2 2" xfId="172" xr:uid="{00000000-0005-0000-0000-0000B6000000}"/>
    <cellStyle name="Heading 2 3" xfId="173" xr:uid="{00000000-0005-0000-0000-0000B7000000}"/>
    <cellStyle name="Heading 3 2" xfId="174" xr:uid="{00000000-0005-0000-0000-0000B8000000}"/>
    <cellStyle name="Heading 3 2 2" xfId="175" xr:uid="{00000000-0005-0000-0000-0000B9000000}"/>
    <cellStyle name="Heading 3 2 2 2" xfId="176" xr:uid="{00000000-0005-0000-0000-0000BA000000}"/>
    <cellStyle name="Heading 3 2 2 2 2" xfId="177" xr:uid="{00000000-0005-0000-0000-0000BB000000}"/>
    <cellStyle name="Heading 3 2 2 2 2 2" xfId="178" xr:uid="{00000000-0005-0000-0000-0000BC000000}"/>
    <cellStyle name="Heading 3 2 2 2 2 2 2" xfId="179" xr:uid="{00000000-0005-0000-0000-0000BD000000}"/>
    <cellStyle name="Heading 3 2 2 2 2 2 3" xfId="180" xr:uid="{00000000-0005-0000-0000-0000BE000000}"/>
    <cellStyle name="Heading 3 2 2 2 2 3" xfId="181" xr:uid="{00000000-0005-0000-0000-0000BF000000}"/>
    <cellStyle name="Heading 3 2 2 2 2 3 2" xfId="182" xr:uid="{00000000-0005-0000-0000-0000C0000000}"/>
    <cellStyle name="Heading 3 2 2 2 2 3 3" xfId="183" xr:uid="{00000000-0005-0000-0000-0000C1000000}"/>
    <cellStyle name="Heading 3 2 2 2 2 4" xfId="184" xr:uid="{00000000-0005-0000-0000-0000C2000000}"/>
    <cellStyle name="Heading 3 2 2 2 2 4 2" xfId="185" xr:uid="{00000000-0005-0000-0000-0000C3000000}"/>
    <cellStyle name="Heading 3 2 2 2 2 5" xfId="186" xr:uid="{00000000-0005-0000-0000-0000C4000000}"/>
    <cellStyle name="Heading 3 2 2 2 2 6" xfId="187" xr:uid="{00000000-0005-0000-0000-0000C5000000}"/>
    <cellStyle name="Heading 3 2 2 2 3" xfId="188" xr:uid="{00000000-0005-0000-0000-0000C6000000}"/>
    <cellStyle name="Heading 3 2 2 2 3 2" xfId="189" xr:uid="{00000000-0005-0000-0000-0000C7000000}"/>
    <cellStyle name="Heading 3 2 2 2 3 3" xfId="190" xr:uid="{00000000-0005-0000-0000-0000C8000000}"/>
    <cellStyle name="Heading 3 2 2 2 4" xfId="191" xr:uid="{00000000-0005-0000-0000-0000C9000000}"/>
    <cellStyle name="Heading 3 2 2 2 4 2" xfId="192" xr:uid="{00000000-0005-0000-0000-0000CA000000}"/>
    <cellStyle name="Heading 3 2 2 2 4 3" xfId="193" xr:uid="{00000000-0005-0000-0000-0000CB000000}"/>
    <cellStyle name="Heading 3 2 2 2 5" xfId="194" xr:uid="{00000000-0005-0000-0000-0000CC000000}"/>
    <cellStyle name="Heading 3 2 2 2 5 2" xfId="195" xr:uid="{00000000-0005-0000-0000-0000CD000000}"/>
    <cellStyle name="Heading 3 2 2 2 6" xfId="196" xr:uid="{00000000-0005-0000-0000-0000CE000000}"/>
    <cellStyle name="Heading 3 2 2 3" xfId="197" xr:uid="{00000000-0005-0000-0000-0000CF000000}"/>
    <cellStyle name="Heading 3 2 2 3 2" xfId="198" xr:uid="{00000000-0005-0000-0000-0000D0000000}"/>
    <cellStyle name="Heading 3 2 2 3 2 2" xfId="199" xr:uid="{00000000-0005-0000-0000-0000D1000000}"/>
    <cellStyle name="Heading 3 2 2 3 2 2 2" xfId="200" xr:uid="{00000000-0005-0000-0000-0000D2000000}"/>
    <cellStyle name="Heading 3 2 2 3 2 2 3" xfId="201" xr:uid="{00000000-0005-0000-0000-0000D3000000}"/>
    <cellStyle name="Heading 3 2 2 3 2 3" xfId="202" xr:uid="{00000000-0005-0000-0000-0000D4000000}"/>
    <cellStyle name="Heading 3 2 2 3 2 3 2" xfId="203" xr:uid="{00000000-0005-0000-0000-0000D5000000}"/>
    <cellStyle name="Heading 3 2 2 3 2 3 3" xfId="204" xr:uid="{00000000-0005-0000-0000-0000D6000000}"/>
    <cellStyle name="Heading 3 2 2 3 2 4" xfId="205" xr:uid="{00000000-0005-0000-0000-0000D7000000}"/>
    <cellStyle name="Heading 3 2 2 3 2 4 2" xfId="206" xr:uid="{00000000-0005-0000-0000-0000D8000000}"/>
    <cellStyle name="Heading 3 2 2 3 2 5" xfId="207" xr:uid="{00000000-0005-0000-0000-0000D9000000}"/>
    <cellStyle name="Heading 3 2 2 3 2 6" xfId="208" xr:uid="{00000000-0005-0000-0000-0000DA000000}"/>
    <cellStyle name="Heading 3 2 2 3 3" xfId="209" xr:uid="{00000000-0005-0000-0000-0000DB000000}"/>
    <cellStyle name="Heading 3 2 2 3 3 2" xfId="210" xr:uid="{00000000-0005-0000-0000-0000DC000000}"/>
    <cellStyle name="Heading 3 2 2 3 3 3" xfId="211" xr:uid="{00000000-0005-0000-0000-0000DD000000}"/>
    <cellStyle name="Heading 3 2 2 3 4" xfId="212" xr:uid="{00000000-0005-0000-0000-0000DE000000}"/>
    <cellStyle name="Heading 3 2 2 3 4 2" xfId="213" xr:uid="{00000000-0005-0000-0000-0000DF000000}"/>
    <cellStyle name="Heading 3 2 2 3 4 3" xfId="214" xr:uid="{00000000-0005-0000-0000-0000E0000000}"/>
    <cellStyle name="Heading 3 2 2 3 5" xfId="215" xr:uid="{00000000-0005-0000-0000-0000E1000000}"/>
    <cellStyle name="Heading 3 2 2 3 5 2" xfId="216" xr:uid="{00000000-0005-0000-0000-0000E2000000}"/>
    <cellStyle name="Heading 3 2 2 3 6" xfId="217" xr:uid="{00000000-0005-0000-0000-0000E3000000}"/>
    <cellStyle name="Heading 3 2 2 4" xfId="218" xr:uid="{00000000-0005-0000-0000-0000E4000000}"/>
    <cellStyle name="Heading 3 2 2 4 2" xfId="219" xr:uid="{00000000-0005-0000-0000-0000E5000000}"/>
    <cellStyle name="Heading 3 2 2 4 2 2" xfId="220" xr:uid="{00000000-0005-0000-0000-0000E6000000}"/>
    <cellStyle name="Heading 3 2 2 4 2 3" xfId="221" xr:uid="{00000000-0005-0000-0000-0000E7000000}"/>
    <cellStyle name="Heading 3 2 2 4 3" xfId="222" xr:uid="{00000000-0005-0000-0000-0000E8000000}"/>
    <cellStyle name="Heading 3 2 2 4 3 2" xfId="223" xr:uid="{00000000-0005-0000-0000-0000E9000000}"/>
    <cellStyle name="Heading 3 2 2 4 3 3" xfId="224" xr:uid="{00000000-0005-0000-0000-0000EA000000}"/>
    <cellStyle name="Heading 3 2 2 4 4" xfId="225" xr:uid="{00000000-0005-0000-0000-0000EB000000}"/>
    <cellStyle name="Heading 3 2 2 4 4 2" xfId="226" xr:uid="{00000000-0005-0000-0000-0000EC000000}"/>
    <cellStyle name="Heading 3 2 2 4 5" xfId="227" xr:uid="{00000000-0005-0000-0000-0000ED000000}"/>
    <cellStyle name="Heading 3 2 2 4 6" xfId="228" xr:uid="{00000000-0005-0000-0000-0000EE000000}"/>
    <cellStyle name="Heading 3 2 2 5" xfId="229" xr:uid="{00000000-0005-0000-0000-0000EF000000}"/>
    <cellStyle name="Heading 3 2 2 5 2" xfId="230" xr:uid="{00000000-0005-0000-0000-0000F0000000}"/>
    <cellStyle name="Heading 3 2 2 5 2 2" xfId="231" xr:uid="{00000000-0005-0000-0000-0000F1000000}"/>
    <cellStyle name="Heading 3 2 2 5 2 3" xfId="232" xr:uid="{00000000-0005-0000-0000-0000F2000000}"/>
    <cellStyle name="Heading 3 2 2 5 3" xfId="233" xr:uid="{00000000-0005-0000-0000-0000F3000000}"/>
    <cellStyle name="Heading 3 2 2 5 3 2" xfId="234" xr:uid="{00000000-0005-0000-0000-0000F4000000}"/>
    <cellStyle name="Heading 3 2 2 5 4" xfId="235" xr:uid="{00000000-0005-0000-0000-0000F5000000}"/>
    <cellStyle name="Heading 3 2 2 5 5" xfId="236" xr:uid="{00000000-0005-0000-0000-0000F6000000}"/>
    <cellStyle name="Heading 3 2 2 6" xfId="237" xr:uid="{00000000-0005-0000-0000-0000F7000000}"/>
    <cellStyle name="Heading 3 2 3" xfId="238" xr:uid="{00000000-0005-0000-0000-0000F8000000}"/>
    <cellStyle name="Heading 3 2 4" xfId="239" xr:uid="{00000000-0005-0000-0000-0000F9000000}"/>
    <cellStyle name="Heading 3 2 4 2" xfId="240" xr:uid="{00000000-0005-0000-0000-0000FA000000}"/>
    <cellStyle name="Heading 3 2 4 2 2" xfId="241" xr:uid="{00000000-0005-0000-0000-0000FB000000}"/>
    <cellStyle name="Heading 3 2 4 2 2 2" xfId="242" xr:uid="{00000000-0005-0000-0000-0000FC000000}"/>
    <cellStyle name="Heading 3 2 4 2 2 3" xfId="243" xr:uid="{00000000-0005-0000-0000-0000FD000000}"/>
    <cellStyle name="Heading 3 2 4 2 3" xfId="244" xr:uid="{00000000-0005-0000-0000-0000FE000000}"/>
    <cellStyle name="Heading 3 2 4 2 3 2" xfId="245" xr:uid="{00000000-0005-0000-0000-0000FF000000}"/>
    <cellStyle name="Heading 3 2 4 2 3 3" xfId="246" xr:uid="{00000000-0005-0000-0000-000000010000}"/>
    <cellStyle name="Heading 3 2 4 2 4" xfId="247" xr:uid="{00000000-0005-0000-0000-000001010000}"/>
    <cellStyle name="Heading 3 2 4 2 4 2" xfId="248" xr:uid="{00000000-0005-0000-0000-000002010000}"/>
    <cellStyle name="Heading 3 2 4 2 5" xfId="249" xr:uid="{00000000-0005-0000-0000-000003010000}"/>
    <cellStyle name="Heading 3 2 4 2 6" xfId="250" xr:uid="{00000000-0005-0000-0000-000004010000}"/>
    <cellStyle name="Heading 3 2 4 3" xfId="251" xr:uid="{00000000-0005-0000-0000-000005010000}"/>
    <cellStyle name="Heading 3 2 4 3 2" xfId="252" xr:uid="{00000000-0005-0000-0000-000006010000}"/>
    <cellStyle name="Heading 3 2 4 3 3" xfId="253" xr:uid="{00000000-0005-0000-0000-000007010000}"/>
    <cellStyle name="Heading 3 2 4 4" xfId="254" xr:uid="{00000000-0005-0000-0000-000008010000}"/>
    <cellStyle name="Heading 3 2 4 4 2" xfId="255" xr:uid="{00000000-0005-0000-0000-000009010000}"/>
    <cellStyle name="Heading 3 2 4 4 3" xfId="256" xr:uid="{00000000-0005-0000-0000-00000A010000}"/>
    <cellStyle name="Heading 3 2 4 5" xfId="257" xr:uid="{00000000-0005-0000-0000-00000B010000}"/>
    <cellStyle name="Heading 3 2 4 5 2" xfId="258" xr:uid="{00000000-0005-0000-0000-00000C010000}"/>
    <cellStyle name="Heading 3 2 4 6" xfId="259" xr:uid="{00000000-0005-0000-0000-00000D010000}"/>
    <cellStyle name="Heading 3 2 5" xfId="260" xr:uid="{00000000-0005-0000-0000-00000E010000}"/>
    <cellStyle name="Heading 3 2 5 2" xfId="261" xr:uid="{00000000-0005-0000-0000-00000F010000}"/>
    <cellStyle name="Heading 3 2 5 2 2" xfId="262" xr:uid="{00000000-0005-0000-0000-000010010000}"/>
    <cellStyle name="Heading 3 2 5 2 2 2" xfId="263" xr:uid="{00000000-0005-0000-0000-000011010000}"/>
    <cellStyle name="Heading 3 2 5 2 2 3" xfId="264" xr:uid="{00000000-0005-0000-0000-000012010000}"/>
    <cellStyle name="Heading 3 2 5 2 3" xfId="265" xr:uid="{00000000-0005-0000-0000-000013010000}"/>
    <cellStyle name="Heading 3 2 5 2 3 2" xfId="266" xr:uid="{00000000-0005-0000-0000-000014010000}"/>
    <cellStyle name="Heading 3 2 5 2 3 3" xfId="267" xr:uid="{00000000-0005-0000-0000-000015010000}"/>
    <cellStyle name="Heading 3 2 5 2 4" xfId="268" xr:uid="{00000000-0005-0000-0000-000016010000}"/>
    <cellStyle name="Heading 3 2 5 2 4 2" xfId="269" xr:uid="{00000000-0005-0000-0000-000017010000}"/>
    <cellStyle name="Heading 3 2 5 2 5" xfId="270" xr:uid="{00000000-0005-0000-0000-000018010000}"/>
    <cellStyle name="Heading 3 2 5 2 6" xfId="271" xr:uid="{00000000-0005-0000-0000-000019010000}"/>
    <cellStyle name="Heading 3 2 5 3" xfId="272" xr:uid="{00000000-0005-0000-0000-00001A010000}"/>
    <cellStyle name="Heading 3 2 5 3 2" xfId="273" xr:uid="{00000000-0005-0000-0000-00001B010000}"/>
    <cellStyle name="Heading 3 2 5 3 3" xfId="274" xr:uid="{00000000-0005-0000-0000-00001C010000}"/>
    <cellStyle name="Heading 3 2 5 4" xfId="275" xr:uid="{00000000-0005-0000-0000-00001D010000}"/>
    <cellStyle name="Heading 3 2 5 4 2" xfId="276" xr:uid="{00000000-0005-0000-0000-00001E010000}"/>
    <cellStyle name="Heading 3 2 5 4 3" xfId="277" xr:uid="{00000000-0005-0000-0000-00001F010000}"/>
    <cellStyle name="Heading 3 2 5 5" xfId="278" xr:uid="{00000000-0005-0000-0000-000020010000}"/>
    <cellStyle name="Heading 3 2 5 5 2" xfId="279" xr:uid="{00000000-0005-0000-0000-000021010000}"/>
    <cellStyle name="Heading 3 2 5 6" xfId="280" xr:uid="{00000000-0005-0000-0000-000022010000}"/>
    <cellStyle name="Heading 3 2 6" xfId="281" xr:uid="{00000000-0005-0000-0000-000023010000}"/>
    <cellStyle name="Heading 3 2 6 2" xfId="282" xr:uid="{00000000-0005-0000-0000-000024010000}"/>
    <cellStyle name="Heading 3 2 6 2 2" xfId="283" xr:uid="{00000000-0005-0000-0000-000025010000}"/>
    <cellStyle name="Heading 3 2 6 2 3" xfId="284" xr:uid="{00000000-0005-0000-0000-000026010000}"/>
    <cellStyle name="Heading 3 2 6 3" xfId="285" xr:uid="{00000000-0005-0000-0000-000027010000}"/>
    <cellStyle name="Heading 3 2 6 3 2" xfId="286" xr:uid="{00000000-0005-0000-0000-000028010000}"/>
    <cellStyle name="Heading 3 2 6 3 3" xfId="287" xr:uid="{00000000-0005-0000-0000-000029010000}"/>
    <cellStyle name="Heading 3 2 6 4" xfId="288" xr:uid="{00000000-0005-0000-0000-00002A010000}"/>
    <cellStyle name="Heading 3 2 6 4 2" xfId="289" xr:uid="{00000000-0005-0000-0000-00002B010000}"/>
    <cellStyle name="Heading 3 2 6 5" xfId="290" xr:uid="{00000000-0005-0000-0000-00002C010000}"/>
    <cellStyle name="Heading 3 2 6 6" xfId="291" xr:uid="{00000000-0005-0000-0000-00002D010000}"/>
    <cellStyle name="Heading 3 2 7" xfId="292" xr:uid="{00000000-0005-0000-0000-00002E010000}"/>
    <cellStyle name="Heading 3 2 7 2" xfId="293" xr:uid="{00000000-0005-0000-0000-00002F010000}"/>
    <cellStyle name="Heading 3 2 7 2 2" xfId="294" xr:uid="{00000000-0005-0000-0000-000030010000}"/>
    <cellStyle name="Heading 3 2 7 2 3" xfId="295" xr:uid="{00000000-0005-0000-0000-000031010000}"/>
    <cellStyle name="Heading 3 2 7 3" xfId="296" xr:uid="{00000000-0005-0000-0000-000032010000}"/>
    <cellStyle name="Heading 3 2 7 3 2" xfId="297" xr:uid="{00000000-0005-0000-0000-000033010000}"/>
    <cellStyle name="Heading 3 2 7 4" xfId="298" xr:uid="{00000000-0005-0000-0000-000034010000}"/>
    <cellStyle name="Heading 3 2 7 5" xfId="299" xr:uid="{00000000-0005-0000-0000-000035010000}"/>
    <cellStyle name="Heading 3 2 8" xfId="300" xr:uid="{00000000-0005-0000-0000-000036010000}"/>
    <cellStyle name="Heading 3 3" xfId="301" xr:uid="{00000000-0005-0000-0000-000037010000}"/>
    <cellStyle name="Heading 4 2" xfId="302" xr:uid="{00000000-0005-0000-0000-000038010000}"/>
    <cellStyle name="Heading 4 2 2" xfId="303" xr:uid="{00000000-0005-0000-0000-000039010000}"/>
    <cellStyle name="Heading 4 3" xfId="304" xr:uid="{00000000-0005-0000-0000-00003A010000}"/>
    <cellStyle name="Heading(4)" xfId="305" xr:uid="{00000000-0005-0000-0000-00003B010000}"/>
    <cellStyle name="Hyperlink 2" xfId="306" xr:uid="{00000000-0005-0000-0000-00003C010000}"/>
    <cellStyle name="Hyperlink 2 2" xfId="307" xr:uid="{00000000-0005-0000-0000-00003D010000}"/>
    <cellStyle name="Hyperlink 2 3" xfId="308" xr:uid="{00000000-0005-0000-0000-00003E010000}"/>
    <cellStyle name="Hyperlink 2 4" xfId="309" xr:uid="{00000000-0005-0000-0000-00003F010000}"/>
    <cellStyle name="Hyperlink 3" xfId="310" xr:uid="{00000000-0005-0000-0000-000040010000}"/>
    <cellStyle name="Hyperlink 4" xfId="311" xr:uid="{00000000-0005-0000-0000-000041010000}"/>
    <cellStyle name="Hyperlink Arrow" xfId="312" xr:uid="{00000000-0005-0000-0000-000042010000}"/>
    <cellStyle name="Hyperlink Text" xfId="313" xr:uid="{00000000-0005-0000-0000-000043010000}"/>
    <cellStyle name="import" xfId="314" xr:uid="{00000000-0005-0000-0000-000044010000}"/>
    <cellStyle name="import%" xfId="315" xr:uid="{00000000-0005-0000-0000-000045010000}"/>
    <cellStyle name="import_ICRC Electricity model 1-1  (1 Feb 2003) " xfId="316" xr:uid="{00000000-0005-0000-0000-000046010000}"/>
    <cellStyle name="Input 2" xfId="317" xr:uid="{00000000-0005-0000-0000-000047010000}"/>
    <cellStyle name="Input 2 2" xfId="318" xr:uid="{00000000-0005-0000-0000-000048010000}"/>
    <cellStyle name="Input 2 2 2" xfId="319" xr:uid="{00000000-0005-0000-0000-000049010000}"/>
    <cellStyle name="Input 2 3" xfId="320" xr:uid="{00000000-0005-0000-0000-00004A010000}"/>
    <cellStyle name="Input 2 3 2" xfId="321" xr:uid="{00000000-0005-0000-0000-00004B010000}"/>
    <cellStyle name="Input 2 3 3" xfId="322" xr:uid="{00000000-0005-0000-0000-00004C010000}"/>
    <cellStyle name="Input 2 4" xfId="323" xr:uid="{00000000-0005-0000-0000-00004D010000}"/>
    <cellStyle name="Input1" xfId="324" xr:uid="{00000000-0005-0000-0000-00004E010000}"/>
    <cellStyle name="Input1 2" xfId="325" xr:uid="{00000000-0005-0000-0000-00004F010000}"/>
    <cellStyle name="Input1 2 2" xfId="326" xr:uid="{00000000-0005-0000-0000-000050010000}"/>
    <cellStyle name="Input1 3" xfId="327" xr:uid="{00000000-0005-0000-0000-000051010000}"/>
    <cellStyle name="Input1 3 2" xfId="328" xr:uid="{00000000-0005-0000-0000-000052010000}"/>
    <cellStyle name="Input1 4" xfId="329" xr:uid="{00000000-0005-0000-0000-000053010000}"/>
    <cellStyle name="Input1 5" xfId="330" xr:uid="{00000000-0005-0000-0000-000054010000}"/>
    <cellStyle name="Input1%" xfId="331" xr:uid="{00000000-0005-0000-0000-000055010000}"/>
    <cellStyle name="Input1_ICRC Electricity model 1-1  (1 Feb 2003) " xfId="332" xr:uid="{00000000-0005-0000-0000-000056010000}"/>
    <cellStyle name="Input1default" xfId="333" xr:uid="{00000000-0005-0000-0000-000057010000}"/>
    <cellStyle name="Input1default%" xfId="334" xr:uid="{00000000-0005-0000-0000-000058010000}"/>
    <cellStyle name="Input2" xfId="335" xr:uid="{00000000-0005-0000-0000-000059010000}"/>
    <cellStyle name="Input2 2" xfId="336" xr:uid="{00000000-0005-0000-0000-00005A010000}"/>
    <cellStyle name="Input2 3" xfId="337" xr:uid="{00000000-0005-0000-0000-00005B010000}"/>
    <cellStyle name="Input3" xfId="338" xr:uid="{00000000-0005-0000-0000-00005C010000}"/>
    <cellStyle name="Input3 2" xfId="339" xr:uid="{00000000-0005-0000-0000-00005D010000}"/>
    <cellStyle name="Input3 3" xfId="340" xr:uid="{00000000-0005-0000-0000-00005E010000}"/>
    <cellStyle name="InputCell" xfId="341" xr:uid="{00000000-0005-0000-0000-00005F010000}"/>
    <cellStyle name="InputCell 2" xfId="342" xr:uid="{00000000-0005-0000-0000-000060010000}"/>
    <cellStyle name="InputCell 3" xfId="343" xr:uid="{00000000-0005-0000-0000-000061010000}"/>
    <cellStyle name="InputCellText" xfId="344" xr:uid="{00000000-0005-0000-0000-000062010000}"/>
    <cellStyle name="InputCellText 2" xfId="345" xr:uid="{00000000-0005-0000-0000-000063010000}"/>
    <cellStyle name="InputCellText 3" xfId="346" xr:uid="{00000000-0005-0000-0000-000064010000}"/>
    <cellStyle name="key result" xfId="347" xr:uid="{00000000-0005-0000-0000-000065010000}"/>
    <cellStyle name="Lines" xfId="348" xr:uid="{00000000-0005-0000-0000-000066010000}"/>
    <cellStyle name="Linked Cell 2" xfId="349" xr:uid="{00000000-0005-0000-0000-000067010000}"/>
    <cellStyle name="Local import" xfId="350" xr:uid="{00000000-0005-0000-0000-000068010000}"/>
    <cellStyle name="Local import %" xfId="351" xr:uid="{00000000-0005-0000-0000-000069010000}"/>
    <cellStyle name="Mine" xfId="352" xr:uid="{00000000-0005-0000-0000-00006A010000}"/>
    <cellStyle name="Model Name" xfId="353" xr:uid="{00000000-0005-0000-0000-00006B010000}"/>
    <cellStyle name="Neutral 2" xfId="354" xr:uid="{00000000-0005-0000-0000-00006C010000}"/>
    <cellStyle name="NonInputCell" xfId="355" xr:uid="{00000000-0005-0000-0000-00006D010000}"/>
    <cellStyle name="NonInputCell 2" xfId="356" xr:uid="{00000000-0005-0000-0000-00006E010000}"/>
    <cellStyle name="NonInputCell 3" xfId="357" xr:uid="{00000000-0005-0000-0000-00006F010000}"/>
    <cellStyle name="Normal" xfId="0" builtinId="0"/>
    <cellStyle name="Normal - Style1" xfId="358" xr:uid="{00000000-0005-0000-0000-000071010000}"/>
    <cellStyle name="Normal 10" xfId="5" xr:uid="{00000000-0005-0000-0000-000072010000}"/>
    <cellStyle name="Normal 10 2" xfId="359" xr:uid="{00000000-0005-0000-0000-000073010000}"/>
    <cellStyle name="Normal 10 2 2 2" xfId="693" xr:uid="{00000000-0005-0000-0000-000074010000}"/>
    <cellStyle name="Normal 10 2 2 2 7" xfId="705" xr:uid="{00000000-0005-0000-0000-000075010000}"/>
    <cellStyle name="Normal 11" xfId="360" xr:uid="{00000000-0005-0000-0000-000076010000}"/>
    <cellStyle name="Normal 11 2" xfId="361" xr:uid="{00000000-0005-0000-0000-000077010000}"/>
    <cellStyle name="Normal 11 3" xfId="362" xr:uid="{00000000-0005-0000-0000-000078010000}"/>
    <cellStyle name="Normal 11 4" xfId="363" xr:uid="{00000000-0005-0000-0000-000079010000}"/>
    <cellStyle name="Normal 114" xfId="364" xr:uid="{00000000-0005-0000-0000-00007A010000}"/>
    <cellStyle name="Normal 114 2" xfId="365" xr:uid="{00000000-0005-0000-0000-00007B010000}"/>
    <cellStyle name="Normal 12" xfId="366" xr:uid="{00000000-0005-0000-0000-00007C010000}"/>
    <cellStyle name="Normal 12 2" xfId="367" xr:uid="{00000000-0005-0000-0000-00007D010000}"/>
    <cellStyle name="Normal 13" xfId="368" xr:uid="{00000000-0005-0000-0000-00007E010000}"/>
    <cellStyle name="Normal 13 2" xfId="3" xr:uid="{00000000-0005-0000-0000-00007F010000}"/>
    <cellStyle name="Normal 13_29(d) - Gas extensions -tariffs" xfId="369" xr:uid="{00000000-0005-0000-0000-000080010000}"/>
    <cellStyle name="Normal 14" xfId="7" xr:uid="{00000000-0005-0000-0000-000081010000}"/>
    <cellStyle name="Normal 14 2" xfId="370" xr:uid="{00000000-0005-0000-0000-000082010000}"/>
    <cellStyle name="Normal 14 3" xfId="371" xr:uid="{00000000-0005-0000-0000-000083010000}"/>
    <cellStyle name="Normal 14 3 2" xfId="372" xr:uid="{00000000-0005-0000-0000-000084010000}"/>
    <cellStyle name="Normal 14 3 3" xfId="373" xr:uid="{00000000-0005-0000-0000-000085010000}"/>
    <cellStyle name="Normal 14 4" xfId="374" xr:uid="{00000000-0005-0000-0000-000086010000}"/>
    <cellStyle name="Normal 14 5" xfId="375" xr:uid="{00000000-0005-0000-0000-000087010000}"/>
    <cellStyle name="Normal 14 9" xfId="707" xr:uid="{00000000-0005-0000-0000-000088010000}"/>
    <cellStyle name="Normal 14 9 2" xfId="708" xr:uid="{00000000-0005-0000-0000-000089010000}"/>
    <cellStyle name="Normal 15" xfId="376" xr:uid="{00000000-0005-0000-0000-00008A010000}"/>
    <cellStyle name="Normal 15 2" xfId="377" xr:uid="{00000000-0005-0000-0000-00008B010000}"/>
    <cellStyle name="Normal 159" xfId="703" xr:uid="{00000000-0005-0000-0000-00008C010000}"/>
    <cellStyle name="Normal 16" xfId="378" xr:uid="{00000000-0005-0000-0000-00008D010000}"/>
    <cellStyle name="Normal 16 2" xfId="379" xr:uid="{00000000-0005-0000-0000-00008E010000}"/>
    <cellStyle name="Normal 16 3" xfId="380" xr:uid="{00000000-0005-0000-0000-00008F010000}"/>
    <cellStyle name="Normal 17" xfId="381" xr:uid="{00000000-0005-0000-0000-000090010000}"/>
    <cellStyle name="Normal 17 2" xfId="382" xr:uid="{00000000-0005-0000-0000-000091010000}"/>
    <cellStyle name="Normal 17 2 2" xfId="383" xr:uid="{00000000-0005-0000-0000-000092010000}"/>
    <cellStyle name="Normal 17 2 2 2" xfId="384" xr:uid="{00000000-0005-0000-0000-000093010000}"/>
    <cellStyle name="Normal 17 2 2 3" xfId="385" xr:uid="{00000000-0005-0000-0000-000094010000}"/>
    <cellStyle name="Normal 17 2 3" xfId="386" xr:uid="{00000000-0005-0000-0000-000095010000}"/>
    <cellStyle name="Normal 17 2 4" xfId="387" xr:uid="{00000000-0005-0000-0000-000096010000}"/>
    <cellStyle name="Normal 17 3" xfId="388" xr:uid="{00000000-0005-0000-0000-000097010000}"/>
    <cellStyle name="Normal 17 3 2" xfId="389" xr:uid="{00000000-0005-0000-0000-000098010000}"/>
    <cellStyle name="Normal 17 3 2 2" xfId="390" xr:uid="{00000000-0005-0000-0000-000099010000}"/>
    <cellStyle name="Normal 17 3 2 3" xfId="391" xr:uid="{00000000-0005-0000-0000-00009A010000}"/>
    <cellStyle name="Normal 17 3 3" xfId="392" xr:uid="{00000000-0005-0000-0000-00009B010000}"/>
    <cellStyle name="Normal 17 3 4" xfId="393" xr:uid="{00000000-0005-0000-0000-00009C010000}"/>
    <cellStyle name="Normal 17 4" xfId="394" xr:uid="{00000000-0005-0000-0000-00009D010000}"/>
    <cellStyle name="Normal 17 4 2" xfId="395" xr:uid="{00000000-0005-0000-0000-00009E010000}"/>
    <cellStyle name="Normal 17 4 3" xfId="396" xr:uid="{00000000-0005-0000-0000-00009F010000}"/>
    <cellStyle name="Normal 17 5" xfId="397" xr:uid="{00000000-0005-0000-0000-0000A0010000}"/>
    <cellStyle name="Normal 17 6" xfId="398" xr:uid="{00000000-0005-0000-0000-0000A1010000}"/>
    <cellStyle name="Normal 18" xfId="399" xr:uid="{00000000-0005-0000-0000-0000A2010000}"/>
    <cellStyle name="Normal 18 2" xfId="400" xr:uid="{00000000-0005-0000-0000-0000A3010000}"/>
    <cellStyle name="Normal 19" xfId="401" xr:uid="{00000000-0005-0000-0000-0000A4010000}"/>
    <cellStyle name="Normal 2" xfId="402" xr:uid="{00000000-0005-0000-0000-0000A5010000}"/>
    <cellStyle name="Normal 2 2" xfId="403" xr:uid="{00000000-0005-0000-0000-0000A6010000}"/>
    <cellStyle name="Normal 2 2 2" xfId="2" xr:uid="{00000000-0005-0000-0000-0000A7010000}"/>
    <cellStyle name="Normal 2 2 3" xfId="404" xr:uid="{00000000-0005-0000-0000-0000A8010000}"/>
    <cellStyle name="Normal 2 2 4" xfId="405" xr:uid="{00000000-0005-0000-0000-0000A9010000}"/>
    <cellStyle name="Normal 2 2 5" xfId="406" xr:uid="{00000000-0005-0000-0000-0000AA010000}"/>
    <cellStyle name="Normal 2 3" xfId="407" xr:uid="{00000000-0005-0000-0000-0000AB010000}"/>
    <cellStyle name="Normal 2 3 2" xfId="408" xr:uid="{00000000-0005-0000-0000-0000AC010000}"/>
    <cellStyle name="Normal 2 3_29(d) - Gas extensions -tariffs" xfId="409" xr:uid="{00000000-0005-0000-0000-0000AD010000}"/>
    <cellStyle name="Normal 2 4" xfId="410" xr:uid="{00000000-0005-0000-0000-0000AE010000}"/>
    <cellStyle name="Normal 2 4 2" xfId="411" xr:uid="{00000000-0005-0000-0000-0000AF010000}"/>
    <cellStyle name="Normal 2 4 3" xfId="412" xr:uid="{00000000-0005-0000-0000-0000B0010000}"/>
    <cellStyle name="Normal 2 5" xfId="8" xr:uid="{00000000-0005-0000-0000-0000B1010000}"/>
    <cellStyle name="Normal 2 6" xfId="413" xr:uid="{00000000-0005-0000-0000-0000B2010000}"/>
    <cellStyle name="Normal 2_29(d) - Gas extensions -tariffs" xfId="414" xr:uid="{00000000-0005-0000-0000-0000B3010000}"/>
    <cellStyle name="Normal 20" xfId="415" xr:uid="{00000000-0005-0000-0000-0000B4010000}"/>
    <cellStyle name="Normal 20 2" xfId="416" xr:uid="{00000000-0005-0000-0000-0000B5010000}"/>
    <cellStyle name="Normal 20 2 2" xfId="417" xr:uid="{00000000-0005-0000-0000-0000B6010000}"/>
    <cellStyle name="Normal 20 3" xfId="418" xr:uid="{00000000-0005-0000-0000-0000B7010000}"/>
    <cellStyle name="Normal 20 4" xfId="419" xr:uid="{00000000-0005-0000-0000-0000B8010000}"/>
    <cellStyle name="Normal 21" xfId="420" xr:uid="{00000000-0005-0000-0000-0000B9010000}"/>
    <cellStyle name="Normal 21 2" xfId="421" xr:uid="{00000000-0005-0000-0000-0000BA010000}"/>
    <cellStyle name="Normal 21 3" xfId="422" xr:uid="{00000000-0005-0000-0000-0000BB010000}"/>
    <cellStyle name="Normal 22" xfId="423" xr:uid="{00000000-0005-0000-0000-0000BC010000}"/>
    <cellStyle name="Normal 23" xfId="424" xr:uid="{00000000-0005-0000-0000-0000BD010000}"/>
    <cellStyle name="Normal 23 2" xfId="425" xr:uid="{00000000-0005-0000-0000-0000BE010000}"/>
    <cellStyle name="Normal 23 2 2" xfId="426" xr:uid="{00000000-0005-0000-0000-0000BF010000}"/>
    <cellStyle name="Normal 23 3" xfId="427" xr:uid="{00000000-0005-0000-0000-0000C0010000}"/>
    <cellStyle name="Normal 23 4" xfId="428" xr:uid="{00000000-0005-0000-0000-0000C1010000}"/>
    <cellStyle name="Normal 24" xfId="429" xr:uid="{00000000-0005-0000-0000-0000C2010000}"/>
    <cellStyle name="Normal 24 2" xfId="430" xr:uid="{00000000-0005-0000-0000-0000C3010000}"/>
    <cellStyle name="Normal 24 2 2" xfId="431" xr:uid="{00000000-0005-0000-0000-0000C4010000}"/>
    <cellStyle name="Normal 24 3" xfId="432" xr:uid="{00000000-0005-0000-0000-0000C5010000}"/>
    <cellStyle name="Normal 24 4" xfId="433" xr:uid="{00000000-0005-0000-0000-0000C6010000}"/>
    <cellStyle name="Normal 25" xfId="434" xr:uid="{00000000-0005-0000-0000-0000C7010000}"/>
    <cellStyle name="Normal 25 2" xfId="435" xr:uid="{00000000-0005-0000-0000-0000C8010000}"/>
    <cellStyle name="Normal 25 2 2" xfId="436" xr:uid="{00000000-0005-0000-0000-0000C9010000}"/>
    <cellStyle name="Normal 25 3" xfId="437" xr:uid="{00000000-0005-0000-0000-0000CA010000}"/>
    <cellStyle name="Normal 25 4" xfId="438" xr:uid="{00000000-0005-0000-0000-0000CB010000}"/>
    <cellStyle name="Normal 26" xfId="439" xr:uid="{00000000-0005-0000-0000-0000CC010000}"/>
    <cellStyle name="Normal 26 2" xfId="440" xr:uid="{00000000-0005-0000-0000-0000CD010000}"/>
    <cellStyle name="Normal 26 2 2" xfId="441" xr:uid="{00000000-0005-0000-0000-0000CE010000}"/>
    <cellStyle name="Normal 26 3" xfId="442" xr:uid="{00000000-0005-0000-0000-0000CF010000}"/>
    <cellStyle name="Normal 26 4" xfId="443" xr:uid="{00000000-0005-0000-0000-0000D0010000}"/>
    <cellStyle name="Normal 27" xfId="444" xr:uid="{00000000-0005-0000-0000-0000D1010000}"/>
    <cellStyle name="Normal 28" xfId="6" xr:uid="{00000000-0005-0000-0000-0000D2010000}"/>
    <cellStyle name="Normal 28 4" xfId="706" xr:uid="{00000000-0005-0000-0000-0000D3010000}"/>
    <cellStyle name="Normal 29" xfId="445" xr:uid="{00000000-0005-0000-0000-0000D4010000}"/>
    <cellStyle name="Normal 3" xfId="446" xr:uid="{00000000-0005-0000-0000-0000D5010000}"/>
    <cellStyle name="Normal 3 2" xfId="447" xr:uid="{00000000-0005-0000-0000-0000D6010000}"/>
    <cellStyle name="Normal 3 2 2" xfId="448" xr:uid="{00000000-0005-0000-0000-0000D7010000}"/>
    <cellStyle name="Normal 3 3" xfId="449" xr:uid="{00000000-0005-0000-0000-0000D8010000}"/>
    <cellStyle name="Normal 3 3 2" xfId="450" xr:uid="{00000000-0005-0000-0000-0000D9010000}"/>
    <cellStyle name="Normal 3 3 3" xfId="451" xr:uid="{00000000-0005-0000-0000-0000DA010000}"/>
    <cellStyle name="Normal 3 4" xfId="452" xr:uid="{00000000-0005-0000-0000-0000DB010000}"/>
    <cellStyle name="Normal 3 5" xfId="453" xr:uid="{00000000-0005-0000-0000-0000DC010000}"/>
    <cellStyle name="Normal 3 5 2" xfId="454" xr:uid="{00000000-0005-0000-0000-0000DD010000}"/>
    <cellStyle name="Normal 3 5 3" xfId="455" xr:uid="{00000000-0005-0000-0000-0000DE010000}"/>
    <cellStyle name="Normal 3_29(d) - Gas extensions -tariffs" xfId="456" xr:uid="{00000000-0005-0000-0000-0000DF010000}"/>
    <cellStyle name="Normal 30" xfId="457" xr:uid="{00000000-0005-0000-0000-0000E0010000}"/>
    <cellStyle name="Normal 31" xfId="458" xr:uid="{00000000-0005-0000-0000-0000E1010000}"/>
    <cellStyle name="Normal 32" xfId="4" xr:uid="{00000000-0005-0000-0000-0000E2010000}"/>
    <cellStyle name="Normal 32 3" xfId="704" xr:uid="{00000000-0005-0000-0000-0000E3010000}"/>
    <cellStyle name="Normal 33" xfId="459" xr:uid="{00000000-0005-0000-0000-0000E4010000}"/>
    <cellStyle name="Normal 34" xfId="460" xr:uid="{00000000-0005-0000-0000-0000E5010000}"/>
    <cellStyle name="Normal 35" xfId="694" xr:uid="{00000000-0005-0000-0000-0000E6010000}"/>
    <cellStyle name="Normal 36" xfId="695" xr:uid="{00000000-0005-0000-0000-0000E7010000}"/>
    <cellStyle name="Normal 37" xfId="696" xr:uid="{00000000-0005-0000-0000-0000E8010000}"/>
    <cellStyle name="Normal 38" xfId="461" xr:uid="{00000000-0005-0000-0000-0000E9010000}"/>
    <cellStyle name="Normal 38 2" xfId="462" xr:uid="{00000000-0005-0000-0000-0000EA010000}"/>
    <cellStyle name="Normal 38_29(d) - Gas extensions -tariffs" xfId="463" xr:uid="{00000000-0005-0000-0000-0000EB010000}"/>
    <cellStyle name="Normal 4" xfId="464" xr:uid="{00000000-0005-0000-0000-0000EC010000}"/>
    <cellStyle name="Normal 4 2" xfId="465" xr:uid="{00000000-0005-0000-0000-0000ED010000}"/>
    <cellStyle name="Normal 4 2 2" xfId="466" xr:uid="{00000000-0005-0000-0000-0000EE010000}"/>
    <cellStyle name="Normal 4 2 2 2" xfId="467" xr:uid="{00000000-0005-0000-0000-0000EF010000}"/>
    <cellStyle name="Normal 4 2 2 2 2" xfId="468" xr:uid="{00000000-0005-0000-0000-0000F0010000}"/>
    <cellStyle name="Normal 4 2 2 2 3" xfId="469" xr:uid="{00000000-0005-0000-0000-0000F1010000}"/>
    <cellStyle name="Normal 4 2 2 3" xfId="470" xr:uid="{00000000-0005-0000-0000-0000F2010000}"/>
    <cellStyle name="Normal 4 2 2 4" xfId="471" xr:uid="{00000000-0005-0000-0000-0000F3010000}"/>
    <cellStyle name="Normal 4 2 3" xfId="472" xr:uid="{00000000-0005-0000-0000-0000F4010000}"/>
    <cellStyle name="Normal 4 2 3 2" xfId="473" xr:uid="{00000000-0005-0000-0000-0000F5010000}"/>
    <cellStyle name="Normal 4 2 3 2 2" xfId="474" xr:uid="{00000000-0005-0000-0000-0000F6010000}"/>
    <cellStyle name="Normal 4 2 3 2 3" xfId="475" xr:uid="{00000000-0005-0000-0000-0000F7010000}"/>
    <cellStyle name="Normal 4 2 3 3" xfId="476" xr:uid="{00000000-0005-0000-0000-0000F8010000}"/>
    <cellStyle name="Normal 4 2 3 4" xfId="477" xr:uid="{00000000-0005-0000-0000-0000F9010000}"/>
    <cellStyle name="Normal 4 3" xfId="478" xr:uid="{00000000-0005-0000-0000-0000FA010000}"/>
    <cellStyle name="Normal 4 3 2" xfId="479" xr:uid="{00000000-0005-0000-0000-0000FB010000}"/>
    <cellStyle name="Normal 4 3 2 2" xfId="480" xr:uid="{00000000-0005-0000-0000-0000FC010000}"/>
    <cellStyle name="Normal 4 3 2 3" xfId="481" xr:uid="{00000000-0005-0000-0000-0000FD010000}"/>
    <cellStyle name="Normal 4 3 3" xfId="482" xr:uid="{00000000-0005-0000-0000-0000FE010000}"/>
    <cellStyle name="Normal 4 3 3 2" xfId="483" xr:uid="{00000000-0005-0000-0000-0000FF010000}"/>
    <cellStyle name="Normal 4 3 4" xfId="484" xr:uid="{00000000-0005-0000-0000-000000020000}"/>
    <cellStyle name="Normal 4 4" xfId="485" xr:uid="{00000000-0005-0000-0000-000001020000}"/>
    <cellStyle name="Normal 4 5" xfId="486" xr:uid="{00000000-0005-0000-0000-000002020000}"/>
    <cellStyle name="Normal 4 6" xfId="487" xr:uid="{00000000-0005-0000-0000-000003020000}"/>
    <cellStyle name="Normal 4_29(d) - Gas extensions -tariffs" xfId="488" xr:uid="{00000000-0005-0000-0000-000004020000}"/>
    <cellStyle name="Normal 40" xfId="489" xr:uid="{00000000-0005-0000-0000-000005020000}"/>
    <cellStyle name="Normal 40 2" xfId="490" xr:uid="{00000000-0005-0000-0000-000006020000}"/>
    <cellStyle name="Normal 40_29(d) - Gas extensions -tariffs" xfId="491" xr:uid="{00000000-0005-0000-0000-000007020000}"/>
    <cellStyle name="Normal 5" xfId="492" xr:uid="{00000000-0005-0000-0000-000008020000}"/>
    <cellStyle name="Normal 5 2" xfId="493" xr:uid="{00000000-0005-0000-0000-000009020000}"/>
    <cellStyle name="Normal 5 3" xfId="494" xr:uid="{00000000-0005-0000-0000-00000A020000}"/>
    <cellStyle name="Normal 6" xfId="495" xr:uid="{00000000-0005-0000-0000-00000B020000}"/>
    <cellStyle name="Normal 6 2" xfId="496" xr:uid="{00000000-0005-0000-0000-00000C020000}"/>
    <cellStyle name="Normal 6 2 2" xfId="497" xr:uid="{00000000-0005-0000-0000-00000D020000}"/>
    <cellStyle name="Normal 6 2 3" xfId="498" xr:uid="{00000000-0005-0000-0000-00000E020000}"/>
    <cellStyle name="Normal 7" xfId="499" xr:uid="{00000000-0005-0000-0000-00000F020000}"/>
    <cellStyle name="Normal 7 2" xfId="500" xr:uid="{00000000-0005-0000-0000-000010020000}"/>
    <cellStyle name="Normal 7 2 2" xfId="501" xr:uid="{00000000-0005-0000-0000-000011020000}"/>
    <cellStyle name="Normal 7 2 2 2" xfId="502" xr:uid="{00000000-0005-0000-0000-000012020000}"/>
    <cellStyle name="Normal 7 2 2 3" xfId="503" xr:uid="{00000000-0005-0000-0000-000013020000}"/>
    <cellStyle name="Normal 7 2 3" xfId="504" xr:uid="{00000000-0005-0000-0000-000014020000}"/>
    <cellStyle name="Normal 7 2 4" xfId="505" xr:uid="{00000000-0005-0000-0000-000015020000}"/>
    <cellStyle name="Normal 8" xfId="506" xr:uid="{00000000-0005-0000-0000-000016020000}"/>
    <cellStyle name="Normal 8 2" xfId="507" xr:uid="{00000000-0005-0000-0000-000017020000}"/>
    <cellStyle name="Normal 8 2 2" xfId="508" xr:uid="{00000000-0005-0000-0000-000018020000}"/>
    <cellStyle name="Normal 8 2 3" xfId="509" xr:uid="{00000000-0005-0000-0000-000019020000}"/>
    <cellStyle name="Normal 8 2 3 2" xfId="510" xr:uid="{00000000-0005-0000-0000-00001A020000}"/>
    <cellStyle name="Normal 8 2 3 3" xfId="511" xr:uid="{00000000-0005-0000-0000-00001B020000}"/>
    <cellStyle name="Normal 8 2 4" xfId="512" xr:uid="{00000000-0005-0000-0000-00001C020000}"/>
    <cellStyle name="Normal 9" xfId="513" xr:uid="{00000000-0005-0000-0000-00001D020000}"/>
    <cellStyle name="Normal 9 2" xfId="514" xr:uid="{00000000-0005-0000-0000-00001E020000}"/>
    <cellStyle name="Note 2" xfId="515" xr:uid="{00000000-0005-0000-0000-00001F020000}"/>
    <cellStyle name="Note 2 2" xfId="516" xr:uid="{00000000-0005-0000-0000-000020020000}"/>
    <cellStyle name="Note 2 2 2" xfId="517" xr:uid="{00000000-0005-0000-0000-000021020000}"/>
    <cellStyle name="Note 2 3" xfId="518" xr:uid="{00000000-0005-0000-0000-000022020000}"/>
    <cellStyle name="Note 2 3 2" xfId="519" xr:uid="{00000000-0005-0000-0000-000023020000}"/>
    <cellStyle name="Note 2 3 3" xfId="520" xr:uid="{00000000-0005-0000-0000-000024020000}"/>
    <cellStyle name="Note 2 4" xfId="521" xr:uid="{00000000-0005-0000-0000-000025020000}"/>
    <cellStyle name="Note 3" xfId="522" xr:uid="{00000000-0005-0000-0000-000026020000}"/>
    <cellStyle name="Note 3 2" xfId="523" xr:uid="{00000000-0005-0000-0000-000027020000}"/>
    <cellStyle name="Note 3 2 2" xfId="524" xr:uid="{00000000-0005-0000-0000-000028020000}"/>
    <cellStyle name="Note 3 3" xfId="525" xr:uid="{00000000-0005-0000-0000-000029020000}"/>
    <cellStyle name="Note 3 3 2" xfId="526" xr:uid="{00000000-0005-0000-0000-00002A020000}"/>
    <cellStyle name="Note 3 3 3" xfId="527" xr:uid="{00000000-0005-0000-0000-00002B020000}"/>
    <cellStyle name="Note 3 4" xfId="528" xr:uid="{00000000-0005-0000-0000-00002C020000}"/>
    <cellStyle name="Note 4" xfId="529" xr:uid="{00000000-0005-0000-0000-00002D020000}"/>
    <cellStyle name="Note 4 2" xfId="530" xr:uid="{00000000-0005-0000-0000-00002E020000}"/>
    <cellStyle name="Note 4 2 2" xfId="531" xr:uid="{00000000-0005-0000-0000-00002F020000}"/>
    <cellStyle name="Note 4 3" xfId="532" xr:uid="{00000000-0005-0000-0000-000030020000}"/>
    <cellStyle name="Note 4 3 2" xfId="533" xr:uid="{00000000-0005-0000-0000-000031020000}"/>
    <cellStyle name="Note 4 3 3" xfId="534" xr:uid="{00000000-0005-0000-0000-000032020000}"/>
    <cellStyle name="Note 4 4" xfId="535" xr:uid="{00000000-0005-0000-0000-000033020000}"/>
    <cellStyle name="Output 2" xfId="536" xr:uid="{00000000-0005-0000-0000-000034020000}"/>
    <cellStyle name="Output 2 2" xfId="537" xr:uid="{00000000-0005-0000-0000-000035020000}"/>
    <cellStyle name="Output 2 2 2" xfId="538" xr:uid="{00000000-0005-0000-0000-000036020000}"/>
    <cellStyle name="Output 2 3" xfId="539" xr:uid="{00000000-0005-0000-0000-000037020000}"/>
    <cellStyle name="Output 2 3 2" xfId="540" xr:uid="{00000000-0005-0000-0000-000038020000}"/>
    <cellStyle name="Output 2 3 3" xfId="541" xr:uid="{00000000-0005-0000-0000-000039020000}"/>
    <cellStyle name="Output 2 4" xfId="542" xr:uid="{00000000-0005-0000-0000-00003A020000}"/>
    <cellStyle name="Percent" xfId="1" builtinId="5"/>
    <cellStyle name="Percent [2]" xfId="543" xr:uid="{00000000-0005-0000-0000-00003C020000}"/>
    <cellStyle name="Percent [2] 2" xfId="544" xr:uid="{00000000-0005-0000-0000-00003D020000}"/>
    <cellStyle name="Percent [2]_29(d) - Gas extensions -tariffs" xfId="545" xr:uid="{00000000-0005-0000-0000-00003E020000}"/>
    <cellStyle name="Percent 10" xfId="697" xr:uid="{00000000-0005-0000-0000-00003F020000}"/>
    <cellStyle name="Percent 11" xfId="698" xr:uid="{00000000-0005-0000-0000-000040020000}"/>
    <cellStyle name="Percent 12" xfId="546" xr:uid="{00000000-0005-0000-0000-000041020000}"/>
    <cellStyle name="Percent 12 2" xfId="547" xr:uid="{00000000-0005-0000-0000-000042020000}"/>
    <cellStyle name="Percent 12 2 2" xfId="548" xr:uid="{00000000-0005-0000-0000-000043020000}"/>
    <cellStyle name="Percent 12 3" xfId="549" xr:uid="{00000000-0005-0000-0000-000044020000}"/>
    <cellStyle name="Percent 12 4" xfId="550" xr:uid="{00000000-0005-0000-0000-000045020000}"/>
    <cellStyle name="Percent 2" xfId="551" xr:uid="{00000000-0005-0000-0000-000046020000}"/>
    <cellStyle name="Percent 2 2" xfId="552" xr:uid="{00000000-0005-0000-0000-000047020000}"/>
    <cellStyle name="Percent 2 2 2" xfId="553" xr:uid="{00000000-0005-0000-0000-000048020000}"/>
    <cellStyle name="Percent 2 2 2 2" xfId="554" xr:uid="{00000000-0005-0000-0000-000049020000}"/>
    <cellStyle name="Percent 2 2 2 2 2" xfId="555" xr:uid="{00000000-0005-0000-0000-00004A020000}"/>
    <cellStyle name="Percent 2 2 2 2 3" xfId="556" xr:uid="{00000000-0005-0000-0000-00004B020000}"/>
    <cellStyle name="Percent 2 2 2 3" xfId="557" xr:uid="{00000000-0005-0000-0000-00004C020000}"/>
    <cellStyle name="Percent 2 2 2 4" xfId="558" xr:uid="{00000000-0005-0000-0000-00004D020000}"/>
    <cellStyle name="Percent 2 2 3" xfId="559" xr:uid="{00000000-0005-0000-0000-00004E020000}"/>
    <cellStyle name="Percent 2 2 3 2" xfId="560" xr:uid="{00000000-0005-0000-0000-00004F020000}"/>
    <cellStyle name="Percent 2 2 3 2 2" xfId="561" xr:uid="{00000000-0005-0000-0000-000050020000}"/>
    <cellStyle name="Percent 2 2 3 2 3" xfId="562" xr:uid="{00000000-0005-0000-0000-000051020000}"/>
    <cellStyle name="Percent 2 2 3 3" xfId="563" xr:uid="{00000000-0005-0000-0000-000052020000}"/>
    <cellStyle name="Percent 2 2 3 4" xfId="564" xr:uid="{00000000-0005-0000-0000-000053020000}"/>
    <cellStyle name="Percent 2 3" xfId="565" xr:uid="{00000000-0005-0000-0000-000054020000}"/>
    <cellStyle name="Percent 2 3 2" xfId="566" xr:uid="{00000000-0005-0000-0000-000055020000}"/>
    <cellStyle name="Percent 2 3 2 2" xfId="567" xr:uid="{00000000-0005-0000-0000-000056020000}"/>
    <cellStyle name="Percent 2 3 2 3" xfId="568" xr:uid="{00000000-0005-0000-0000-000057020000}"/>
    <cellStyle name="Percent 2 3 3" xfId="569" xr:uid="{00000000-0005-0000-0000-000058020000}"/>
    <cellStyle name="Percent 2 3 4" xfId="570" xr:uid="{00000000-0005-0000-0000-000059020000}"/>
    <cellStyle name="Percent 2 4" xfId="571" xr:uid="{00000000-0005-0000-0000-00005A020000}"/>
    <cellStyle name="Percent 2 4 2" xfId="572" xr:uid="{00000000-0005-0000-0000-00005B020000}"/>
    <cellStyle name="Percent 2 4 2 2" xfId="573" xr:uid="{00000000-0005-0000-0000-00005C020000}"/>
    <cellStyle name="Percent 2 4 2 3" xfId="574" xr:uid="{00000000-0005-0000-0000-00005D020000}"/>
    <cellStyle name="Percent 2 4 3" xfId="575" xr:uid="{00000000-0005-0000-0000-00005E020000}"/>
    <cellStyle name="Percent 2 4 4" xfId="576" xr:uid="{00000000-0005-0000-0000-00005F020000}"/>
    <cellStyle name="Percent 3" xfId="577" xr:uid="{00000000-0005-0000-0000-000060020000}"/>
    <cellStyle name="Percent 3 2" xfId="578" xr:uid="{00000000-0005-0000-0000-000061020000}"/>
    <cellStyle name="Percent 3 4" xfId="579" xr:uid="{00000000-0005-0000-0000-000062020000}"/>
    <cellStyle name="Percent 3 4 2" xfId="580" xr:uid="{00000000-0005-0000-0000-000063020000}"/>
    <cellStyle name="Percent 3 4 3" xfId="581" xr:uid="{00000000-0005-0000-0000-000064020000}"/>
    <cellStyle name="Percent 4" xfId="582" xr:uid="{00000000-0005-0000-0000-000065020000}"/>
    <cellStyle name="Percent 5" xfId="583" xr:uid="{00000000-0005-0000-0000-000066020000}"/>
    <cellStyle name="Percent 5 2" xfId="584" xr:uid="{00000000-0005-0000-0000-000067020000}"/>
    <cellStyle name="Percent 5 3" xfId="585" xr:uid="{00000000-0005-0000-0000-000068020000}"/>
    <cellStyle name="Percent 6" xfId="586" xr:uid="{00000000-0005-0000-0000-000069020000}"/>
    <cellStyle name="Percent 7" xfId="587" xr:uid="{00000000-0005-0000-0000-00006A020000}"/>
    <cellStyle name="Percent 8" xfId="588" xr:uid="{00000000-0005-0000-0000-00006B020000}"/>
    <cellStyle name="Percent 9" xfId="699" xr:uid="{00000000-0005-0000-0000-00006C020000}"/>
    <cellStyle name="Percentage" xfId="589" xr:uid="{00000000-0005-0000-0000-00006D020000}"/>
    <cellStyle name="Period Title" xfId="590" xr:uid="{00000000-0005-0000-0000-00006E020000}"/>
    <cellStyle name="PSChar" xfId="591" xr:uid="{00000000-0005-0000-0000-00006F020000}"/>
    <cellStyle name="PSDate" xfId="592" xr:uid="{00000000-0005-0000-0000-000070020000}"/>
    <cellStyle name="PSDec" xfId="593" xr:uid="{00000000-0005-0000-0000-000071020000}"/>
    <cellStyle name="PSDetail" xfId="594" xr:uid="{00000000-0005-0000-0000-000072020000}"/>
    <cellStyle name="PSHeading" xfId="595" xr:uid="{00000000-0005-0000-0000-000073020000}"/>
    <cellStyle name="PSHeading 2" xfId="596" xr:uid="{00000000-0005-0000-0000-000074020000}"/>
    <cellStyle name="PSHeading 2 2" xfId="597" xr:uid="{00000000-0005-0000-0000-000075020000}"/>
    <cellStyle name="PSHeading 2 2 2" xfId="598" xr:uid="{00000000-0005-0000-0000-000076020000}"/>
    <cellStyle name="PSHeading 2 3" xfId="599" xr:uid="{00000000-0005-0000-0000-000077020000}"/>
    <cellStyle name="PSHeading 3" xfId="600" xr:uid="{00000000-0005-0000-0000-000078020000}"/>
    <cellStyle name="PSHeading 3 2" xfId="601" xr:uid="{00000000-0005-0000-0000-000079020000}"/>
    <cellStyle name="PSHeading 3 2 2" xfId="602" xr:uid="{00000000-0005-0000-0000-00007A020000}"/>
    <cellStyle name="PSHeading 3 2 2 2" xfId="700" xr:uid="{00000000-0005-0000-0000-00007B020000}"/>
    <cellStyle name="PSHeading 3 2 3" xfId="701" xr:uid="{00000000-0005-0000-0000-00007C020000}"/>
    <cellStyle name="PSHeading 3 3" xfId="603" xr:uid="{00000000-0005-0000-0000-00007D020000}"/>
    <cellStyle name="PSHeading 4" xfId="604" xr:uid="{00000000-0005-0000-0000-00007E020000}"/>
    <cellStyle name="PSHeading 4 2" xfId="605" xr:uid="{00000000-0005-0000-0000-00007F020000}"/>
    <cellStyle name="PSHeading 5" xfId="702" xr:uid="{00000000-0005-0000-0000-000080020000}"/>
    <cellStyle name="PSInt" xfId="606" xr:uid="{00000000-0005-0000-0000-000081020000}"/>
    <cellStyle name="PSSpacer" xfId="607" xr:uid="{00000000-0005-0000-0000-000082020000}"/>
    <cellStyle name="Ratio" xfId="608" xr:uid="{00000000-0005-0000-0000-000083020000}"/>
    <cellStyle name="Ratio 2" xfId="609" xr:uid="{00000000-0005-0000-0000-000084020000}"/>
    <cellStyle name="Ratio_29(d) - Gas extensions -tariffs" xfId="610" xr:uid="{00000000-0005-0000-0000-000085020000}"/>
    <cellStyle name="Right Date" xfId="611" xr:uid="{00000000-0005-0000-0000-000086020000}"/>
    <cellStyle name="Right Number" xfId="612" xr:uid="{00000000-0005-0000-0000-000087020000}"/>
    <cellStyle name="Right Year" xfId="613" xr:uid="{00000000-0005-0000-0000-000088020000}"/>
    <cellStyle name="RIN_Input$_3dp" xfId="614" xr:uid="{00000000-0005-0000-0000-000089020000}"/>
    <cellStyle name="SAPError" xfId="615" xr:uid="{00000000-0005-0000-0000-00008A020000}"/>
    <cellStyle name="SAPError 2" xfId="616" xr:uid="{00000000-0005-0000-0000-00008B020000}"/>
    <cellStyle name="SAPKey" xfId="617" xr:uid="{00000000-0005-0000-0000-00008C020000}"/>
    <cellStyle name="SAPKey 2" xfId="618" xr:uid="{00000000-0005-0000-0000-00008D020000}"/>
    <cellStyle name="SAPLocked" xfId="619" xr:uid="{00000000-0005-0000-0000-00008E020000}"/>
    <cellStyle name="SAPLocked 2" xfId="620" xr:uid="{00000000-0005-0000-0000-00008F020000}"/>
    <cellStyle name="SAPOutput" xfId="621" xr:uid="{00000000-0005-0000-0000-000090020000}"/>
    <cellStyle name="SAPOutput 2" xfId="622" xr:uid="{00000000-0005-0000-0000-000091020000}"/>
    <cellStyle name="SAPSpace" xfId="623" xr:uid="{00000000-0005-0000-0000-000092020000}"/>
    <cellStyle name="SAPSpace 2" xfId="624" xr:uid="{00000000-0005-0000-0000-000093020000}"/>
    <cellStyle name="SAPText" xfId="625" xr:uid="{00000000-0005-0000-0000-000094020000}"/>
    <cellStyle name="SAPText 2" xfId="626" xr:uid="{00000000-0005-0000-0000-000095020000}"/>
    <cellStyle name="SAPUnLocked" xfId="627" xr:uid="{00000000-0005-0000-0000-000096020000}"/>
    <cellStyle name="SAPUnLocked 2" xfId="628" xr:uid="{00000000-0005-0000-0000-000097020000}"/>
    <cellStyle name="Sheet Title" xfId="629" xr:uid="{00000000-0005-0000-0000-000098020000}"/>
    <cellStyle name="SheetHeader1" xfId="630" xr:uid="{00000000-0005-0000-0000-000099020000}"/>
    <cellStyle name="Style 1" xfId="631" xr:uid="{00000000-0005-0000-0000-00009A020000}"/>
    <cellStyle name="Style 1 2" xfId="632" xr:uid="{00000000-0005-0000-0000-00009B020000}"/>
    <cellStyle name="Style 1 2 2" xfId="633" xr:uid="{00000000-0005-0000-0000-00009C020000}"/>
    <cellStyle name="Style 1 3" xfId="634" xr:uid="{00000000-0005-0000-0000-00009D020000}"/>
    <cellStyle name="Style 1 3 2" xfId="635" xr:uid="{00000000-0005-0000-0000-00009E020000}"/>
    <cellStyle name="Style 1 3 3" xfId="636" xr:uid="{00000000-0005-0000-0000-00009F020000}"/>
    <cellStyle name="Style 1 4" xfId="637" xr:uid="{00000000-0005-0000-0000-0000A0020000}"/>
    <cellStyle name="Style 1_29(d) - Gas extensions -tariffs" xfId="638" xr:uid="{00000000-0005-0000-0000-0000A1020000}"/>
    <cellStyle name="Style2" xfId="639" xr:uid="{00000000-0005-0000-0000-0000A2020000}"/>
    <cellStyle name="Style3" xfId="640" xr:uid="{00000000-0005-0000-0000-0000A3020000}"/>
    <cellStyle name="Style4" xfId="641" xr:uid="{00000000-0005-0000-0000-0000A4020000}"/>
    <cellStyle name="Style4 2" xfId="642" xr:uid="{00000000-0005-0000-0000-0000A5020000}"/>
    <cellStyle name="Style4_29(d) - Gas extensions -tariffs" xfId="643" xr:uid="{00000000-0005-0000-0000-0000A6020000}"/>
    <cellStyle name="Style5" xfId="644" xr:uid="{00000000-0005-0000-0000-0000A7020000}"/>
    <cellStyle name="Style5 2" xfId="645" xr:uid="{00000000-0005-0000-0000-0000A8020000}"/>
    <cellStyle name="Style5_29(d) - Gas extensions -tariffs" xfId="646" xr:uid="{00000000-0005-0000-0000-0000A9020000}"/>
    <cellStyle name="Table Head Green" xfId="647" xr:uid="{00000000-0005-0000-0000-0000AA020000}"/>
    <cellStyle name="Table Head_pldt" xfId="648" xr:uid="{00000000-0005-0000-0000-0000AB020000}"/>
    <cellStyle name="Table Source" xfId="649" xr:uid="{00000000-0005-0000-0000-0000AC020000}"/>
    <cellStyle name="Table Units" xfId="650" xr:uid="{00000000-0005-0000-0000-0000AD020000}"/>
    <cellStyle name="TableLvl2" xfId="651" xr:uid="{00000000-0005-0000-0000-0000AE020000}"/>
    <cellStyle name="TableLvl3" xfId="652" xr:uid="{00000000-0005-0000-0000-0000AF020000}"/>
    <cellStyle name="Text" xfId="653" xr:uid="{00000000-0005-0000-0000-0000B0020000}"/>
    <cellStyle name="Text 2" xfId="654" xr:uid="{00000000-0005-0000-0000-0000B1020000}"/>
    <cellStyle name="Text 3" xfId="655" xr:uid="{00000000-0005-0000-0000-0000B2020000}"/>
    <cellStyle name="Text Head 1" xfId="656" xr:uid="{00000000-0005-0000-0000-0000B3020000}"/>
    <cellStyle name="Text Head 2" xfId="657" xr:uid="{00000000-0005-0000-0000-0000B4020000}"/>
    <cellStyle name="Text Indent 2" xfId="658" xr:uid="{00000000-0005-0000-0000-0000B5020000}"/>
    <cellStyle name="Theirs" xfId="659" xr:uid="{00000000-0005-0000-0000-0000B6020000}"/>
    <cellStyle name="Title 2" xfId="660" xr:uid="{00000000-0005-0000-0000-0000B7020000}"/>
    <cellStyle name="TOC 1" xfId="661" xr:uid="{00000000-0005-0000-0000-0000B8020000}"/>
    <cellStyle name="TOC 2" xfId="662" xr:uid="{00000000-0005-0000-0000-0000B9020000}"/>
    <cellStyle name="TOC 3" xfId="663" xr:uid="{00000000-0005-0000-0000-0000BA020000}"/>
    <cellStyle name="Total 2" xfId="664" xr:uid="{00000000-0005-0000-0000-0000BB020000}"/>
    <cellStyle name="Total 2 2" xfId="665" xr:uid="{00000000-0005-0000-0000-0000BC020000}"/>
    <cellStyle name="Total 2 2 2" xfId="666" xr:uid="{00000000-0005-0000-0000-0000BD020000}"/>
    <cellStyle name="Total 2 3" xfId="667" xr:uid="{00000000-0005-0000-0000-0000BE020000}"/>
    <cellStyle name="Total 2 3 2" xfId="668" xr:uid="{00000000-0005-0000-0000-0000BF020000}"/>
    <cellStyle name="Total 2 3 3" xfId="669" xr:uid="{00000000-0005-0000-0000-0000C0020000}"/>
    <cellStyle name="Total 2 4" xfId="670" xr:uid="{00000000-0005-0000-0000-0000C1020000}"/>
    <cellStyle name="Warning Text 2" xfId="671" xr:uid="{00000000-0005-0000-0000-0000C2020000}"/>
    <cellStyle name="year" xfId="672" xr:uid="{00000000-0005-0000-0000-0000C3020000}"/>
    <cellStyle name="year 2" xfId="673" xr:uid="{00000000-0005-0000-0000-0000C4020000}"/>
    <cellStyle name="year_29(d) - Gas extensions -tariffs" xfId="674" xr:uid="{00000000-0005-0000-0000-0000C502000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590550</xdr:colOff>
      <xdr:row>42</xdr:row>
      <xdr:rowOff>171450</xdr:rowOff>
    </xdr:to>
    <xdr:pic>
      <xdr:nvPicPr>
        <xdr:cNvPr id="7" name="Picture 9">
          <a:extLst>
            <a:ext uri="{FF2B5EF4-FFF2-40B4-BE49-F238E27FC236}">
              <a16:creationId xmlns:a16="http://schemas.microsoft.com/office/drawing/2014/main" id="{430BFE6C-A922-4461-AB84-C8381071E89C}"/>
            </a:ext>
            <a:ext uri="{147F2762-F138-4A5C-976F-8EAC2B608ADB}">
              <a16:predDERef xmlns:a16="http://schemas.microsoft.com/office/drawing/2014/main" pred="{EC422D63-18D4-C46E-FE53-408EA044B282}"/>
            </a:ext>
          </a:extLst>
        </xdr:cNvPr>
        <xdr:cNvPicPr>
          <a:picLocks noChangeAspect="1"/>
        </xdr:cNvPicPr>
      </xdr:nvPicPr>
      <xdr:blipFill>
        <a:blip xmlns:r="http://schemas.openxmlformats.org/officeDocument/2006/relationships" r:embed="rId1"/>
        <a:stretch>
          <a:fillRect/>
        </a:stretch>
      </xdr:blipFill>
      <xdr:spPr>
        <a:xfrm>
          <a:off x="0" y="0"/>
          <a:ext cx="6686550" cy="8172450"/>
        </a:xfrm>
        <a:prstGeom prst="rect">
          <a:avLst/>
        </a:prstGeom>
      </xdr:spPr>
    </xdr:pic>
    <xdr:clientData/>
  </xdr:twoCellAnchor>
  <xdr:oneCellAnchor>
    <xdr:from>
      <xdr:col>0</xdr:col>
      <xdr:colOff>371475</xdr:colOff>
      <xdr:row>3</xdr:row>
      <xdr:rowOff>133350</xdr:rowOff>
    </xdr:from>
    <xdr:ext cx="5572125" cy="3762375"/>
    <xdr:sp macro="" textlink="">
      <xdr:nvSpPr>
        <xdr:cNvPr id="3" name="TextBox 2" title="5etw34ytqw3">
          <a:extLst>
            <a:ext uri="{FF2B5EF4-FFF2-40B4-BE49-F238E27FC236}">
              <a16:creationId xmlns:a16="http://schemas.microsoft.com/office/drawing/2014/main" id="{0B14B849-5FEA-4320-8535-29922A06C2CA}"/>
            </a:ext>
            <a:ext uri="{147F2762-F138-4A5C-976F-8EAC2B608ADB}">
              <a16:predDERef xmlns:a16="http://schemas.microsoft.com/office/drawing/2014/main" pred="{87C08B3D-FED8-D4B9-4F18-8521A7C426AA}"/>
            </a:ext>
          </a:extLst>
        </xdr:cNvPr>
        <xdr:cNvSpPr txBox="1"/>
      </xdr:nvSpPr>
      <xdr:spPr>
        <a:xfrm>
          <a:off x="371475" y="685800"/>
          <a:ext cx="5572125" cy="37623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AU" sz="2000">
              <a:solidFill>
                <a:schemeClr val="bg1"/>
              </a:solidFill>
              <a:effectLst/>
              <a:latin typeface="Bree Serif" panose="02000503040000020004" pitchFamily="2" charset="0"/>
              <a:ea typeface="+mn-ea"/>
              <a:cs typeface="+mn-cs"/>
            </a:rPr>
            <a:t>Attachment 12.1</a:t>
          </a:r>
        </a:p>
        <a:p>
          <a:pPr marL="0" marR="0" lvl="0" indent="0" defTabSz="914400" eaLnBrk="1" fontAlgn="auto" latinLnBrk="0" hangingPunct="1">
            <a:lnSpc>
              <a:spcPct val="100000"/>
            </a:lnSpc>
            <a:spcBef>
              <a:spcPts val="0"/>
            </a:spcBef>
            <a:spcAft>
              <a:spcPts val="0"/>
            </a:spcAft>
            <a:buClrTx/>
            <a:buSzTx/>
            <a:buFontTx/>
            <a:buNone/>
            <a:tabLst/>
            <a:defRPr/>
          </a:pPr>
          <a:endParaRPr lang="en-AU" sz="2000">
            <a:solidFill>
              <a:schemeClr val="bg1"/>
            </a:solidFill>
            <a:effectLst/>
            <a:latin typeface="Bree Serif" panose="02000503040000020004" pitchFamily="2" charset="0"/>
            <a:ea typeface="+mn-ea"/>
            <a:cs typeface="+mn-cs"/>
          </a:endParaRPr>
        </a:p>
        <a:p>
          <a:r>
            <a:rPr lang="en-AU" sz="2500" u="none" baseline="0">
              <a:solidFill>
                <a:schemeClr val="bg1"/>
              </a:solidFill>
              <a:latin typeface="Bree Serif" panose="02000503040000020004" pitchFamily="2" charset="0"/>
            </a:rPr>
            <a:t>Efficiency Carryover Mechanism (ECM) Calculation</a:t>
          </a:r>
        </a:p>
        <a:p>
          <a:br>
            <a:rPr lang="en-AU" sz="2500" u="none" baseline="0">
              <a:solidFill>
                <a:schemeClr val="bg1"/>
              </a:solidFill>
              <a:latin typeface="Bree Serif" panose="02000503040000020004" pitchFamily="2" charset="0"/>
            </a:rPr>
          </a:br>
          <a:r>
            <a:rPr lang="en-AU" sz="1800" b="0" baseline="0">
              <a:solidFill>
                <a:schemeClr val="bg1"/>
              </a:solidFill>
              <a:latin typeface="Bree Serif" panose="02000503040000020004" pitchFamily="2" charset="0"/>
            </a:rPr>
            <a:t>July 2025</a:t>
          </a: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r>
            <a:rPr lang="en-AU" sz="1800" baseline="0">
              <a:solidFill>
                <a:srgbClr val="00B0F0"/>
              </a:solidFill>
              <a:latin typeface="Bree Serif" panose="02000503040000020004" pitchFamily="2" charset="0"/>
            </a:rPr>
            <a:t>Public</a:t>
          </a:r>
        </a:p>
      </xdr:txBody>
    </xdr:sp>
    <xdr:clientData/>
  </xdr:oneCellAnchor>
  <xdr:twoCellAnchor>
    <xdr:from>
      <xdr:col>0</xdr:col>
      <xdr:colOff>428625</xdr:colOff>
      <xdr:row>17</xdr:row>
      <xdr:rowOff>98425</xdr:rowOff>
    </xdr:from>
    <xdr:to>
      <xdr:col>8</xdr:col>
      <xdr:colOff>542925</xdr:colOff>
      <xdr:row>17</xdr:row>
      <xdr:rowOff>107950</xdr:rowOff>
    </xdr:to>
    <xdr:cxnSp macro="">
      <xdr:nvCxnSpPr>
        <xdr:cNvPr id="4" name="Straight Connector 3">
          <a:extLst>
            <a:ext uri="{FF2B5EF4-FFF2-40B4-BE49-F238E27FC236}">
              <a16:creationId xmlns:a16="http://schemas.microsoft.com/office/drawing/2014/main" id="{3809C0A3-1514-4BEA-A04C-EE9A98571473}"/>
            </a:ext>
          </a:extLst>
        </xdr:cNvPr>
        <xdr:cNvCxnSpPr/>
      </xdr:nvCxnSpPr>
      <xdr:spPr>
        <a:xfrm flipV="1">
          <a:off x="428625" y="3228975"/>
          <a:ext cx="4991100" cy="9525"/>
        </a:xfrm>
        <a:prstGeom prst="line">
          <a:avLst/>
        </a:prstGeom>
        <a:ln w="25400">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304800</xdr:colOff>
      <xdr:row>32</xdr:row>
      <xdr:rowOff>187569</xdr:rowOff>
    </xdr:from>
    <xdr:to>
      <xdr:col>4</xdr:col>
      <xdr:colOff>298991</xdr:colOff>
      <xdr:row>38</xdr:row>
      <xdr:rowOff>54286</xdr:rowOff>
    </xdr:to>
    <xdr:pic>
      <xdr:nvPicPr>
        <xdr:cNvPr id="5" name="Picture 8">
          <a:extLst>
            <a:ext uri="{FF2B5EF4-FFF2-40B4-BE49-F238E27FC236}">
              <a16:creationId xmlns:a16="http://schemas.microsoft.com/office/drawing/2014/main" id="{7E33C3AE-B823-45D5-9E00-47ED87A8F7A0}"/>
            </a:ext>
            <a:ext uri="{147F2762-F138-4A5C-976F-8EAC2B608ADB}">
              <a16:predDERef xmlns:a16="http://schemas.microsoft.com/office/drawing/2014/main" pred="{DBD821D4-6260-46E7-9713-30B2362606DD}"/>
            </a:ext>
          </a:extLst>
        </xdr:cNvPr>
        <xdr:cNvPicPr>
          <a:picLocks noChangeAspect="1"/>
        </xdr:cNvPicPr>
      </xdr:nvPicPr>
      <xdr:blipFill>
        <a:blip xmlns:r="http://schemas.openxmlformats.org/officeDocument/2006/relationships" r:embed="rId2"/>
        <a:stretch>
          <a:fillRect/>
        </a:stretch>
      </xdr:blipFill>
      <xdr:spPr>
        <a:xfrm>
          <a:off x="304800" y="6439877"/>
          <a:ext cx="2436499" cy="1039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F69D-980F-461C-963C-F211FA0B2351}">
  <dimension ref="A1"/>
  <sheetViews>
    <sheetView tabSelected="1" zoomScale="39" zoomScaleNormal="39" workbookViewId="0">
      <selection activeCell="D50" sqref="D50"/>
    </sheetView>
  </sheetViews>
  <sheetFormatPr defaultRowHeight="15"/>
  <cols>
    <col min="12" max="12" width="10.28515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AA88"/>
  <sheetViews>
    <sheetView showGridLines="0" topLeftCell="A30" zoomScale="86" zoomScaleNormal="86" workbookViewId="0">
      <selection activeCell="K46" sqref="K46"/>
    </sheetView>
  </sheetViews>
  <sheetFormatPr defaultColWidth="9.140625" defaultRowHeight="15"/>
  <cols>
    <col min="1" max="1" width="14" style="2" customWidth="1"/>
    <col min="2" max="2" width="65.85546875" style="6" customWidth="1"/>
    <col min="3" max="5" width="12.140625" style="6" customWidth="1"/>
    <col min="6" max="6" width="11.140625" style="6" customWidth="1"/>
    <col min="7" max="23" width="12.140625" style="6" customWidth="1"/>
    <col min="24" max="16384" width="9.140625" style="6"/>
  </cols>
  <sheetData>
    <row r="1" spans="1:27" ht="30" customHeight="1">
      <c r="B1" s="4" t="s">
        <v>0</v>
      </c>
      <c r="C1" s="4"/>
      <c r="D1" s="4"/>
      <c r="E1" s="4"/>
      <c r="F1" s="4"/>
      <c r="G1" s="5"/>
      <c r="H1" s="5"/>
      <c r="I1" s="5"/>
      <c r="J1" s="5"/>
      <c r="K1" s="5"/>
      <c r="L1" s="5"/>
      <c r="M1" s="5"/>
      <c r="N1" s="5"/>
      <c r="O1" s="5"/>
      <c r="P1" s="5"/>
      <c r="Q1" s="5"/>
      <c r="R1" s="5"/>
      <c r="S1" s="5"/>
      <c r="T1" s="5"/>
      <c r="U1" s="5"/>
      <c r="V1" s="5"/>
      <c r="W1" s="5"/>
      <c r="X1" s="5"/>
      <c r="Y1" s="5"/>
      <c r="Z1" s="5"/>
    </row>
    <row r="2" spans="1:27" ht="30" customHeight="1">
      <c r="B2" s="7" t="s">
        <v>2</v>
      </c>
      <c r="C2" s="7"/>
      <c r="D2" s="7"/>
      <c r="E2" s="7"/>
      <c r="F2" s="7"/>
      <c r="G2" s="5"/>
      <c r="H2" s="5"/>
      <c r="I2" s="5"/>
      <c r="J2" s="5"/>
      <c r="K2" s="5"/>
      <c r="L2" s="5"/>
      <c r="M2" s="5"/>
      <c r="N2" s="5"/>
      <c r="O2" s="5"/>
      <c r="P2" s="5"/>
      <c r="Q2" s="5"/>
      <c r="R2" s="5"/>
      <c r="S2" s="5"/>
      <c r="T2" s="5"/>
      <c r="U2" s="5"/>
      <c r="V2" s="5"/>
      <c r="W2" s="5"/>
      <c r="X2" s="5"/>
      <c r="Y2" s="5"/>
      <c r="Z2" s="5"/>
    </row>
    <row r="3" spans="1:27" ht="30" customHeight="1">
      <c r="B3" s="3" t="s">
        <v>14</v>
      </c>
      <c r="C3" s="4"/>
      <c r="D3" s="4"/>
      <c r="E3" s="4"/>
      <c r="F3" s="4"/>
      <c r="G3" s="5"/>
      <c r="H3" s="5"/>
      <c r="I3" s="5"/>
      <c r="J3" s="5"/>
      <c r="K3" s="5"/>
      <c r="L3" s="5"/>
      <c r="M3" s="5"/>
      <c r="N3" s="5"/>
      <c r="O3" s="5"/>
      <c r="P3" s="5"/>
      <c r="Q3" s="5"/>
      <c r="R3" s="5"/>
      <c r="S3" s="5"/>
      <c r="T3" s="5"/>
      <c r="U3" s="5"/>
      <c r="V3" s="5"/>
      <c r="W3" s="5"/>
      <c r="X3" s="5"/>
      <c r="Y3" s="5"/>
      <c r="Z3" s="5"/>
    </row>
    <row r="4" spans="1:27" ht="30" customHeight="1">
      <c r="B4" s="8" t="s">
        <v>15</v>
      </c>
      <c r="C4" s="8"/>
      <c r="D4" s="8"/>
      <c r="E4" s="8"/>
      <c r="F4" s="8"/>
      <c r="G4" s="8"/>
      <c r="H4" s="8"/>
      <c r="I4" s="8"/>
      <c r="J4" s="8"/>
      <c r="K4" s="8"/>
      <c r="L4" s="8"/>
      <c r="M4" s="8"/>
      <c r="N4" s="8"/>
      <c r="O4" s="8"/>
      <c r="P4" s="8"/>
      <c r="Q4" s="8"/>
      <c r="R4" s="8"/>
      <c r="S4" s="8"/>
      <c r="T4" s="8"/>
      <c r="U4" s="8"/>
      <c r="V4" s="8"/>
      <c r="W4" s="8"/>
      <c r="X4" s="8"/>
      <c r="Y4" s="8"/>
      <c r="Z4" s="8"/>
    </row>
    <row r="6" spans="1:27" ht="25.5" customHeight="1">
      <c r="B6" s="9" t="s">
        <v>1</v>
      </c>
      <c r="C6" s="9"/>
      <c r="D6" s="9"/>
      <c r="E6" s="9"/>
      <c r="F6" s="9"/>
      <c r="G6" s="9"/>
      <c r="H6" s="9"/>
      <c r="I6" s="9"/>
      <c r="J6" s="9"/>
      <c r="K6" s="9"/>
      <c r="L6" s="9"/>
      <c r="M6" s="9"/>
      <c r="N6" s="9"/>
      <c r="O6" s="9"/>
      <c r="P6" s="9"/>
      <c r="Q6" s="9"/>
      <c r="R6" s="9"/>
      <c r="S6" s="9"/>
      <c r="T6" s="9"/>
      <c r="U6" s="9"/>
      <c r="V6" s="9"/>
      <c r="W6" s="9"/>
    </row>
    <row r="7" spans="1:27" ht="21.75" customHeight="1">
      <c r="A7" s="110"/>
      <c r="B7" s="111" t="s">
        <v>16</v>
      </c>
      <c r="C7" s="112"/>
      <c r="D7" s="112"/>
      <c r="E7" s="112"/>
      <c r="F7" s="112"/>
      <c r="G7" s="112"/>
      <c r="H7" s="112"/>
      <c r="I7" s="112"/>
      <c r="J7" s="112"/>
      <c r="K7" s="112"/>
      <c r="L7" s="112"/>
      <c r="M7" s="113"/>
      <c r="N7"/>
      <c r="O7"/>
      <c r="P7"/>
      <c r="Q7"/>
      <c r="R7" s="9"/>
      <c r="S7" s="9"/>
      <c r="T7" s="9"/>
      <c r="U7" s="9"/>
      <c r="V7" s="9"/>
      <c r="W7" s="9"/>
    </row>
    <row r="8" spans="1:27" ht="128.25" customHeight="1">
      <c r="A8" s="114"/>
      <c r="B8" s="325" t="s">
        <v>17</v>
      </c>
      <c r="C8" s="326"/>
      <c r="D8" s="326"/>
      <c r="E8" s="326"/>
      <c r="F8" s="326"/>
      <c r="G8" s="326"/>
      <c r="H8" s="326"/>
      <c r="I8" s="326"/>
      <c r="J8" s="326"/>
      <c r="K8" s="326"/>
      <c r="L8" s="326"/>
      <c r="M8" s="327"/>
      <c r="N8"/>
      <c r="O8"/>
      <c r="P8"/>
      <c r="Q8"/>
      <c r="R8"/>
      <c r="S8" s="115"/>
      <c r="T8"/>
      <c r="U8"/>
      <c r="V8"/>
      <c r="W8"/>
    </row>
    <row r="9" spans="1:27">
      <c r="B9" s="10"/>
      <c r="C9" s="10"/>
      <c r="D9" s="10"/>
      <c r="E9" s="10"/>
      <c r="F9" s="10"/>
      <c r="G9" s="10"/>
      <c r="H9" s="10"/>
      <c r="I9" s="10"/>
      <c r="J9" s="10"/>
      <c r="K9" s="10"/>
      <c r="L9" s="10"/>
      <c r="M9" s="10"/>
      <c r="N9" s="10"/>
      <c r="O9" s="10"/>
      <c r="P9" s="10"/>
      <c r="Q9" s="10"/>
      <c r="R9" s="10"/>
      <c r="S9" s="10"/>
      <c r="T9" s="10"/>
      <c r="U9" s="10"/>
      <c r="V9" s="10"/>
      <c r="W9" s="10"/>
    </row>
    <row r="10" spans="1:27">
      <c r="B10" s="10"/>
      <c r="C10" s="10"/>
      <c r="D10" s="10"/>
      <c r="E10" s="10"/>
      <c r="F10" s="10"/>
      <c r="G10" s="10"/>
      <c r="H10" s="10"/>
      <c r="I10" s="10"/>
      <c r="J10" s="10"/>
      <c r="K10" s="10"/>
      <c r="L10" s="10"/>
      <c r="M10" s="10"/>
      <c r="N10" s="10"/>
      <c r="O10" s="227"/>
      <c r="P10" s="227"/>
      <c r="Q10" s="227"/>
      <c r="R10" s="227"/>
      <c r="S10" s="227"/>
      <c r="T10" s="227"/>
      <c r="U10" s="227"/>
      <c r="V10" s="227"/>
      <c r="W10" s="227"/>
      <c r="X10"/>
      <c r="Y10"/>
      <c r="Z10"/>
      <c r="AA10"/>
    </row>
    <row r="11" spans="1:27" customFormat="1" ht="15.75" thickBot="1">
      <c r="A11" s="2"/>
    </row>
    <row r="12" spans="1:27" customFormat="1" ht="16.5" thickBot="1">
      <c r="A12" s="2"/>
      <c r="B12" s="11" t="s">
        <v>18</v>
      </c>
      <c r="C12" s="11"/>
      <c r="D12" s="12"/>
      <c r="E12" s="12"/>
      <c r="F12" s="12"/>
      <c r="G12" s="12"/>
      <c r="H12" s="12"/>
      <c r="I12" s="12"/>
      <c r="J12" s="12"/>
      <c r="K12" s="12"/>
      <c r="L12" s="175"/>
      <c r="M12" s="12"/>
      <c r="N12" s="175"/>
    </row>
    <row r="13" spans="1:27" s="13" customFormat="1" ht="15.75">
      <c r="A13" s="2"/>
      <c r="B13" s="208"/>
      <c r="C13" s="328" t="s">
        <v>19</v>
      </c>
      <c r="D13" s="329"/>
      <c r="E13" s="329"/>
      <c r="F13" s="329"/>
      <c r="G13" s="329"/>
      <c r="H13" s="329"/>
      <c r="I13" s="329"/>
      <c r="J13" s="329"/>
      <c r="K13" s="329"/>
      <c r="L13" s="330"/>
      <c r="M13" s="329" t="s">
        <v>20</v>
      </c>
      <c r="N13" s="330"/>
      <c r="O13"/>
      <c r="P13"/>
      <c r="Q13"/>
      <c r="R13"/>
      <c r="S13"/>
      <c r="T13"/>
      <c r="U13"/>
      <c r="V13"/>
      <c r="W13"/>
      <c r="X13" s="1"/>
      <c r="Y13" s="1"/>
      <c r="Z13" s="1"/>
      <c r="AA13" s="1"/>
    </row>
    <row r="14" spans="1:27" ht="16.5" thickBot="1">
      <c r="B14" s="208"/>
      <c r="C14" s="210" t="s">
        <v>21</v>
      </c>
      <c r="D14" s="14" t="s">
        <v>22</v>
      </c>
      <c r="E14" s="15" t="s">
        <v>21</v>
      </c>
      <c r="F14" s="15" t="s">
        <v>23</v>
      </c>
      <c r="G14" s="15" t="s">
        <v>10</v>
      </c>
      <c r="H14" s="15" t="s">
        <v>24</v>
      </c>
      <c r="I14" s="15" t="s">
        <v>25</v>
      </c>
      <c r="J14" s="15" t="s">
        <v>12</v>
      </c>
      <c r="K14" s="15" t="s">
        <v>26</v>
      </c>
      <c r="L14" s="16" t="s">
        <v>27</v>
      </c>
      <c r="M14" s="209" t="s">
        <v>11</v>
      </c>
      <c r="N14" s="16" t="s">
        <v>13</v>
      </c>
      <c r="O14"/>
      <c r="P14"/>
      <c r="Q14"/>
      <c r="R14"/>
      <c r="S14"/>
      <c r="T14"/>
      <c r="U14"/>
      <c r="V14"/>
      <c r="W14"/>
      <c r="X14"/>
      <c r="Y14"/>
      <c r="Z14"/>
      <c r="AA14"/>
    </row>
    <row r="15" spans="1:27">
      <c r="B15" s="18" t="s">
        <v>28</v>
      </c>
      <c r="C15" s="126"/>
      <c r="D15" s="124">
        <v>108.6</v>
      </c>
      <c r="E15" s="125">
        <v>110.7</v>
      </c>
      <c r="F15" s="124">
        <v>113</v>
      </c>
      <c r="G15" s="125">
        <v>114.8</v>
      </c>
      <c r="H15" s="125">
        <v>114.4</v>
      </c>
      <c r="I15" s="125">
        <v>118.8</v>
      </c>
      <c r="J15" s="169">
        <v>126.1</v>
      </c>
      <c r="K15" s="169">
        <v>133.69999999999999</v>
      </c>
      <c r="L15" s="278">
        <v>138.80000000000001</v>
      </c>
      <c r="M15" s="281">
        <f>L15*(1+M16)</f>
        <v>141.7148</v>
      </c>
      <c r="N15" s="284">
        <f>M15*(1+N16)</f>
        <v>146.10795879999998</v>
      </c>
      <c r="O15"/>
      <c r="P15"/>
      <c r="Q15"/>
      <c r="R15"/>
      <c r="S15"/>
      <c r="T15"/>
      <c r="U15"/>
      <c r="V15"/>
      <c r="W15"/>
      <c r="X15"/>
      <c r="Y15"/>
      <c r="Z15"/>
      <c r="AA15"/>
    </row>
    <row r="16" spans="1:27">
      <c r="B16" s="19" t="s">
        <v>29</v>
      </c>
      <c r="C16" s="17"/>
      <c r="D16" s="20"/>
      <c r="E16" s="21">
        <f t="shared" ref="E16:L16" si="0">+E15/D15-1</f>
        <v>1.9337016574585641E-2</v>
      </c>
      <c r="F16" s="21">
        <f t="shared" si="0"/>
        <v>2.0776874435411097E-2</v>
      </c>
      <c r="G16" s="21">
        <f t="shared" si="0"/>
        <v>1.5929203539823078E-2</v>
      </c>
      <c r="H16" s="21">
        <f t="shared" si="0"/>
        <v>-3.4843205574912606E-3</v>
      </c>
      <c r="I16" s="21">
        <f t="shared" si="0"/>
        <v>3.8461538461538325E-2</v>
      </c>
      <c r="J16" s="21">
        <f t="shared" si="0"/>
        <v>6.1447811447811418E-2</v>
      </c>
      <c r="K16" s="21">
        <f t="shared" si="0"/>
        <v>6.0269627279936566E-2</v>
      </c>
      <c r="L16" s="279">
        <f t="shared" si="0"/>
        <v>3.8145100972326373E-2</v>
      </c>
      <c r="M16" s="282">
        <v>2.1000000000000001E-2</v>
      </c>
      <c r="N16" s="130">
        <v>3.1E-2</v>
      </c>
      <c r="O16"/>
      <c r="P16"/>
      <c r="Q16"/>
      <c r="R16"/>
      <c r="S16"/>
      <c r="T16"/>
      <c r="U16"/>
      <c r="V16"/>
      <c r="W16" s="228"/>
      <c r="X16" s="229"/>
      <c r="Y16"/>
      <c r="Z16"/>
      <c r="AA16"/>
    </row>
    <row r="17" spans="1:27" ht="15.75" thickBot="1">
      <c r="B17" s="22" t="s">
        <v>30</v>
      </c>
      <c r="C17" s="23"/>
      <c r="D17" s="24">
        <f>E17/(1+E16)</f>
        <v>0.7432859981888954</v>
      </c>
      <c r="E17" s="25">
        <f t="shared" ref="E17:M17" si="1">F17/(1+F16)</f>
        <v>0.75765893185553146</v>
      </c>
      <c r="F17" s="25">
        <f t="shared" si="1"/>
        <v>0.77340071634756158</v>
      </c>
      <c r="G17" s="25">
        <f t="shared" si="1"/>
        <v>0.78572037377610682</v>
      </c>
      <c r="H17" s="25">
        <f t="shared" si="1"/>
        <v>0.78298267212531902</v>
      </c>
      <c r="I17" s="25">
        <f t="shared" si="1"/>
        <v>0.81309739028398509</v>
      </c>
      <c r="J17" s="25">
        <f t="shared" si="1"/>
        <v>0.86306044541086291</v>
      </c>
      <c r="K17" s="25">
        <f t="shared" si="1"/>
        <v>0.91507677677583166</v>
      </c>
      <c r="L17" s="280">
        <f t="shared" si="1"/>
        <v>0.94998247282337667</v>
      </c>
      <c r="M17" s="283">
        <f t="shared" si="1"/>
        <v>0.96993210475266745</v>
      </c>
      <c r="N17" s="131">
        <v>1</v>
      </c>
      <c r="O17"/>
      <c r="P17"/>
      <c r="Q17"/>
      <c r="R17"/>
      <c r="S17"/>
      <c r="T17"/>
      <c r="U17"/>
      <c r="V17"/>
      <c r="W17"/>
      <c r="X17"/>
      <c r="Y17"/>
      <c r="Z17"/>
      <c r="AA17"/>
    </row>
    <row r="18" spans="1:27">
      <c r="B18" s="26"/>
      <c r="C18" s="27"/>
      <c r="D18" s="221"/>
      <c r="E18" s="221"/>
      <c r="F18" s="221"/>
      <c r="G18" s="221"/>
      <c r="H18" s="221"/>
      <c r="I18" s="221"/>
      <c r="J18" s="28"/>
      <c r="K18" s="29"/>
      <c r="L18" s="28"/>
      <c r="M18" s="30"/>
      <c r="N18" s="29"/>
      <c r="O18" s="230"/>
      <c r="P18" s="230"/>
      <c r="Q18" s="230"/>
      <c r="R18" s="230"/>
      <c r="S18" s="29"/>
      <c r="T18" s="29"/>
      <c r="U18" s="29"/>
      <c r="V18" s="29"/>
      <c r="W18" s="29"/>
      <c r="X18"/>
      <c r="Y18"/>
      <c r="Z18"/>
      <c r="AA18"/>
    </row>
    <row r="19" spans="1:27">
      <c r="B19" s="26"/>
      <c r="C19" s="27"/>
      <c r="D19" s="27"/>
      <c r="E19" s="27"/>
      <c r="F19" s="27"/>
      <c r="G19" s="27"/>
      <c r="H19" s="27"/>
      <c r="I19" s="27"/>
      <c r="J19" s="28"/>
      <c r="K19"/>
      <c r="L19"/>
      <c r="M19"/>
      <c r="N19"/>
      <c r="O19"/>
      <c r="P19"/>
      <c r="Q19"/>
      <c r="R19" s="230"/>
      <c r="S19" s="29"/>
      <c r="T19" s="29"/>
      <c r="U19" s="29"/>
      <c r="V19" s="231"/>
      <c r="W19" s="29"/>
      <c r="X19"/>
      <c r="Y19"/>
      <c r="Z19"/>
      <c r="AA19"/>
    </row>
    <row r="20" spans="1:27">
      <c r="B20" s="26"/>
      <c r="C20" s="27"/>
      <c r="D20" s="27"/>
      <c r="E20" s="27"/>
      <c r="F20" s="27"/>
      <c r="G20" s="27"/>
      <c r="H20" s="27"/>
      <c r="I20" s="27"/>
      <c r="J20" s="28"/>
      <c r="K20" s="29"/>
      <c r="L20" s="28"/>
      <c r="M20" s="30"/>
      <c r="N20" s="29"/>
      <c r="O20" s="28"/>
      <c r="P20" s="28"/>
      <c r="Q20" s="28"/>
      <c r="R20" s="28"/>
      <c r="S20" s="29"/>
      <c r="T20" s="29"/>
      <c r="U20" s="29"/>
      <c r="V20" s="29"/>
      <c r="W20" s="29"/>
    </row>
    <row r="21" spans="1:27" s="33" customFormat="1" ht="18.75">
      <c r="A21" s="2"/>
      <c r="B21" s="31" t="s">
        <v>31</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7" customFormat="1" ht="15.75" thickBot="1">
      <c r="A22" s="2"/>
    </row>
    <row r="23" spans="1:27" customFormat="1" ht="15.75" thickBot="1">
      <c r="A23" s="2"/>
      <c r="B23" s="168" t="s">
        <v>32</v>
      </c>
      <c r="C23" s="176" t="s">
        <v>24</v>
      </c>
      <c r="D23" s="217"/>
    </row>
    <row r="24" spans="1:27" s="37" customFormat="1" ht="16.5" thickBot="1">
      <c r="A24" s="2"/>
      <c r="B24" s="34" t="s">
        <v>33</v>
      </c>
      <c r="C24" s="118"/>
      <c r="D24" s="118"/>
      <c r="E24" s="118"/>
      <c r="F24" s="118"/>
      <c r="G24" s="118"/>
      <c r="H24" s="118"/>
      <c r="I24" s="118"/>
      <c r="J24" s="118"/>
      <c r="K24" s="118"/>
      <c r="L24" s="118"/>
      <c r="M24" s="35"/>
      <c r="N24" s="35"/>
      <c r="O24" s="35"/>
      <c r="P24" s="35"/>
      <c r="Q24" s="35"/>
      <c r="R24" s="35"/>
      <c r="S24" s="35"/>
      <c r="T24" s="36"/>
      <c r="U24"/>
      <c r="V24"/>
      <c r="W24"/>
      <c r="X24"/>
      <c r="Y24"/>
    </row>
    <row r="25" spans="1:27">
      <c r="B25"/>
      <c r="C25" s="331" t="s">
        <v>34</v>
      </c>
      <c r="D25" s="332"/>
      <c r="E25" s="332"/>
      <c r="F25" s="332"/>
      <c r="G25" s="333"/>
      <c r="H25" s="334" t="s">
        <v>35</v>
      </c>
      <c r="I25" s="332"/>
      <c r="J25" s="332"/>
      <c r="K25" s="332"/>
      <c r="L25" s="335"/>
      <c r="M25" s="30"/>
      <c r="N25" s="316" t="s">
        <v>36</v>
      </c>
      <c r="O25" s="317"/>
      <c r="P25" s="317"/>
      <c r="Q25" s="317"/>
      <c r="R25" s="317"/>
      <c r="S25" s="317"/>
      <c r="T25" s="318"/>
      <c r="U25"/>
      <c r="V25"/>
      <c r="W25"/>
      <c r="X25"/>
      <c r="Y25"/>
      <c r="Z25"/>
    </row>
    <row r="26" spans="1:27" ht="15.75" thickBot="1">
      <c r="B26"/>
      <c r="C26" s="302" t="s">
        <v>37</v>
      </c>
      <c r="D26" s="303"/>
      <c r="E26" s="303"/>
      <c r="F26" s="303"/>
      <c r="G26" s="304"/>
      <c r="H26" s="305" t="s">
        <v>9</v>
      </c>
      <c r="I26" s="306"/>
      <c r="J26" s="306"/>
      <c r="K26" s="306"/>
      <c r="L26" s="307"/>
      <c r="M26" s="30"/>
      <c r="N26" s="308" t="s">
        <v>37</v>
      </c>
      <c r="O26" s="309"/>
      <c r="P26" s="310" t="s">
        <v>9</v>
      </c>
      <c r="Q26" s="311"/>
      <c r="R26" s="311"/>
      <c r="S26" s="311"/>
      <c r="T26" s="312"/>
      <c r="U26"/>
      <c r="V26"/>
      <c r="W26"/>
      <c r="X26"/>
      <c r="Y26"/>
      <c r="Z26"/>
      <c r="AA26"/>
    </row>
    <row r="27" spans="1:27" ht="15.75" thickBot="1">
      <c r="B27" s="214"/>
      <c r="C27" s="198" t="s">
        <v>21</v>
      </c>
      <c r="D27" s="199" t="s">
        <v>23</v>
      </c>
      <c r="E27" s="199" t="s">
        <v>10</v>
      </c>
      <c r="F27" s="199" t="s">
        <v>24</v>
      </c>
      <c r="G27" s="201" t="s">
        <v>25</v>
      </c>
      <c r="H27" s="205" t="s">
        <v>12</v>
      </c>
      <c r="I27" s="203" t="s">
        <v>26</v>
      </c>
      <c r="J27" s="203" t="s">
        <v>27</v>
      </c>
      <c r="K27" s="203" t="s">
        <v>11</v>
      </c>
      <c r="L27" s="129" t="s">
        <v>13</v>
      </c>
      <c r="M27" s="30"/>
      <c r="N27" s="160" t="s">
        <v>24</v>
      </c>
      <c r="O27" s="162" t="s">
        <v>25</v>
      </c>
      <c r="P27" s="163" t="s">
        <v>12</v>
      </c>
      <c r="Q27" s="163" t="s">
        <v>26</v>
      </c>
      <c r="R27" s="163" t="s">
        <v>27</v>
      </c>
      <c r="S27" s="163" t="s">
        <v>11</v>
      </c>
      <c r="T27" s="164" t="s">
        <v>13</v>
      </c>
      <c r="U27"/>
      <c r="V27"/>
      <c r="W27"/>
      <c r="X27"/>
      <c r="Y27"/>
      <c r="Z27"/>
      <c r="AA27"/>
    </row>
    <row r="28" spans="1:27">
      <c r="B28" s="190" t="s">
        <v>38</v>
      </c>
      <c r="C28" s="204"/>
      <c r="D28" s="197"/>
      <c r="E28" s="197"/>
      <c r="F28" s="269">
        <v>74.379492664645795</v>
      </c>
      <c r="G28" s="145">
        <v>74.581474382138907</v>
      </c>
      <c r="H28" s="268">
        <v>72.45772733863889</v>
      </c>
      <c r="I28" s="269">
        <v>73.027142496677527</v>
      </c>
      <c r="J28" s="269">
        <v>73.529640386550341</v>
      </c>
      <c r="K28" s="269">
        <v>74.125052159160063</v>
      </c>
      <c r="L28" s="270">
        <v>74.835674838838258</v>
      </c>
      <c r="M28" s="30"/>
      <c r="N28" s="177">
        <f>+LOOKUP($C$23,C$27:G$27,C28:G28)/$D$17</f>
        <v>100.06847007192421</v>
      </c>
      <c r="O28" s="159">
        <f t="shared" ref="O28:O36" si="2">+G28/$D$17</f>
        <v>100.34021165993376</v>
      </c>
      <c r="P28" s="165">
        <f>+H28/$I$17</f>
        <v>89.113220881611809</v>
      </c>
      <c r="Q28" s="166">
        <f>+I28/$I$17</f>
        <v>89.813524639615224</v>
      </c>
      <c r="R28" s="166">
        <f>+J28/$I$17</f>
        <v>90.431529193408352</v>
      </c>
      <c r="S28" s="166">
        <f>+K28/$I$17</f>
        <v>91.163805277090972</v>
      </c>
      <c r="T28" s="167">
        <f>+L28/$I$17</f>
        <v>92.037775219892055</v>
      </c>
      <c r="U28" s="219"/>
      <c r="V28"/>
      <c r="W28" s="229"/>
      <c r="X28"/>
      <c r="Y28"/>
      <c r="Z28"/>
      <c r="AA28"/>
    </row>
    <row r="29" spans="1:27">
      <c r="B29" s="191" t="s">
        <v>39</v>
      </c>
      <c r="C29" s="186"/>
      <c r="D29" s="141"/>
      <c r="E29" s="141"/>
      <c r="F29" s="141"/>
      <c r="G29" s="147"/>
      <c r="H29" s="271"/>
      <c r="I29" s="272"/>
      <c r="J29" s="272"/>
      <c r="K29" s="272"/>
      <c r="L29" s="273"/>
      <c r="M29" s="27"/>
      <c r="N29" s="178"/>
      <c r="O29" s="38"/>
      <c r="P29" s="39"/>
      <c r="Q29" s="40"/>
      <c r="R29" s="40"/>
      <c r="S29" s="40"/>
      <c r="T29" s="41"/>
      <c r="U29" s="229"/>
      <c r="V29"/>
      <c r="W29"/>
      <c r="X29"/>
      <c r="Y29"/>
      <c r="Z29"/>
      <c r="AA29"/>
    </row>
    <row r="30" spans="1:27">
      <c r="B30" s="192" t="s">
        <v>40</v>
      </c>
      <c r="C30" s="187"/>
      <c r="D30" s="149"/>
      <c r="E30" s="149"/>
      <c r="F30" s="145">
        <v>-0.8174652715588302</v>
      </c>
      <c r="G30" s="145">
        <v>-0.84907897059941961</v>
      </c>
      <c r="H30" s="144">
        <v>-0.84905684940930826</v>
      </c>
      <c r="I30" s="138">
        <v>-0.85881754703338231</v>
      </c>
      <c r="J30" s="138">
        <v>-0.86787815086439934</v>
      </c>
      <c r="K30" s="138">
        <v>-0.86951885964042219</v>
      </c>
      <c r="L30" s="274">
        <v>-0.87385214104189401</v>
      </c>
      <c r="M30" s="27"/>
      <c r="N30" s="179">
        <f t="shared" ref="N30:N36" si="3">+LOOKUP($C$23,C$27:G$27,C30:G30)/$D$17</f>
        <v>-1.0997990996072593</v>
      </c>
      <c r="O30" s="152">
        <f t="shared" si="2"/>
        <v>-1.142331448013687</v>
      </c>
      <c r="P30" s="42">
        <f t="shared" ref="P30:T31" si="4">H30/$I$17</f>
        <v>-1.0442252792285607</v>
      </c>
      <c r="Q30" s="42">
        <f t="shared" si="4"/>
        <v>-1.0562296193490781</v>
      </c>
      <c r="R30" s="42">
        <f t="shared" si="4"/>
        <v>-1.0673729386356552</v>
      </c>
      <c r="S30" s="42">
        <f t="shared" si="4"/>
        <v>-1.0693907888902843</v>
      </c>
      <c r="T30" s="120">
        <f t="shared" si="4"/>
        <v>-1.074720139904384</v>
      </c>
      <c r="U30"/>
      <c r="V30"/>
      <c r="W30"/>
      <c r="X30"/>
      <c r="Y30"/>
      <c r="Z30"/>
      <c r="AA30"/>
    </row>
    <row r="31" spans="1:27">
      <c r="B31" s="193" t="s">
        <v>41</v>
      </c>
      <c r="C31" s="187"/>
      <c r="D31" s="149"/>
      <c r="E31" s="149"/>
      <c r="F31" s="145">
        <v>-12.147440400000001</v>
      </c>
      <c r="G31" s="145">
        <v>-11.57381127</v>
      </c>
      <c r="H31" s="144">
        <v>-8.0845200000000013</v>
      </c>
      <c r="I31" s="138">
        <v>-8.0845200000000013</v>
      </c>
      <c r="J31" s="138">
        <v>-8.0845200000000013</v>
      </c>
      <c r="K31" s="138">
        <v>-8.0845200000000013</v>
      </c>
      <c r="L31" s="274">
        <v>-8.0845200000000013</v>
      </c>
      <c r="M31" s="27"/>
      <c r="N31" s="179">
        <f t="shared" si="3"/>
        <v>-16.342888779821873</v>
      </c>
      <c r="O31" s="152">
        <f t="shared" si="2"/>
        <v>-15.571141254108063</v>
      </c>
      <c r="P31" s="42">
        <f t="shared" si="4"/>
        <v>-9.9428679720351525</v>
      </c>
      <c r="Q31" s="42">
        <f t="shared" si="4"/>
        <v>-9.9428679720351525</v>
      </c>
      <c r="R31" s="42">
        <f t="shared" si="4"/>
        <v>-9.9428679720351525</v>
      </c>
      <c r="S31" s="42">
        <f t="shared" si="4"/>
        <v>-9.9428679720351525</v>
      </c>
      <c r="T31" s="120">
        <f t="shared" si="4"/>
        <v>-9.9428679720351525</v>
      </c>
      <c r="U31"/>
      <c r="V31"/>
      <c r="W31"/>
      <c r="X31"/>
      <c r="Y31"/>
      <c r="Z31"/>
      <c r="AA31"/>
    </row>
    <row r="32" spans="1:27">
      <c r="B32" s="192" t="s">
        <v>42</v>
      </c>
      <c r="C32" s="187"/>
      <c r="D32" s="149"/>
      <c r="E32" s="149"/>
      <c r="F32" s="145"/>
      <c r="G32" s="145"/>
      <c r="H32" s="144">
        <v>-0.91670000000000007</v>
      </c>
      <c r="I32" s="138">
        <v>-0.73644999999999994</v>
      </c>
      <c r="J32" s="138">
        <v>-0.73644999999999994</v>
      </c>
      <c r="K32" s="138">
        <v>-0.73644999999999994</v>
      </c>
      <c r="L32" s="274">
        <v>-0.73644999999999994</v>
      </c>
      <c r="M32" s="27"/>
      <c r="N32" s="179">
        <f t="shared" si="3"/>
        <v>0</v>
      </c>
      <c r="O32" s="152">
        <f t="shared" si="2"/>
        <v>0</v>
      </c>
      <c r="P32" s="42">
        <f t="shared" ref="P32:P36" si="5">H32/$I$17</f>
        <v>-1.127417220807744</v>
      </c>
      <c r="Q32" s="42">
        <f t="shared" ref="Q32:T36" si="6">I32/$I$17</f>
        <v>-0.90573405941296281</v>
      </c>
      <c r="R32" s="42">
        <f t="shared" si="6"/>
        <v>-0.90573405941296281</v>
      </c>
      <c r="S32" s="42">
        <f t="shared" si="6"/>
        <v>-0.90573405941296281</v>
      </c>
      <c r="T32" s="120">
        <f>L32/$I$17</f>
        <v>-0.90573405941296281</v>
      </c>
      <c r="U32"/>
      <c r="V32" s="219"/>
      <c r="W32" s="219"/>
      <c r="X32" s="219"/>
      <c r="Y32" s="219"/>
      <c r="Z32" s="219"/>
      <c r="AA32" s="219"/>
    </row>
    <row r="33" spans="1:27">
      <c r="B33" s="193" t="s">
        <v>43</v>
      </c>
      <c r="C33" s="187"/>
      <c r="D33" s="149"/>
      <c r="E33" s="149"/>
      <c r="F33" s="145"/>
      <c r="G33" s="145"/>
      <c r="H33" s="144">
        <v>-2.4180000000000001</v>
      </c>
      <c r="I33" s="138">
        <v>-2.4430000000000001</v>
      </c>
      <c r="J33" s="138">
        <v>-2.4700000000000002</v>
      </c>
      <c r="K33" s="138">
        <v>-2.5009999999999999</v>
      </c>
      <c r="L33" s="274">
        <v>-2.5310000000000001</v>
      </c>
      <c r="M33" s="222"/>
      <c r="N33" s="179">
        <f t="shared" si="3"/>
        <v>0</v>
      </c>
      <c r="O33" s="152">
        <f t="shared" si="2"/>
        <v>0</v>
      </c>
      <c r="P33" s="42">
        <f t="shared" si="5"/>
        <v>-2.9738135048686867</v>
      </c>
      <c r="Q33" s="42">
        <f t="shared" si="6"/>
        <v>-3.0045601291952861</v>
      </c>
      <c r="R33" s="42">
        <f t="shared" si="6"/>
        <v>-3.0377664834680131</v>
      </c>
      <c r="S33" s="42">
        <f t="shared" si="6"/>
        <v>-3.0758922976329961</v>
      </c>
      <c r="T33" s="120">
        <f t="shared" si="6"/>
        <v>-3.1127882468249157</v>
      </c>
      <c r="U33"/>
      <c r="V33" s="219"/>
      <c r="W33"/>
      <c r="X33"/>
      <c r="Y33"/>
      <c r="Z33" s="232"/>
      <c r="AA33"/>
    </row>
    <row r="34" spans="1:27" ht="45" customHeight="1">
      <c r="B34" s="275" t="s">
        <v>44</v>
      </c>
      <c r="C34" s="187"/>
      <c r="D34" s="149"/>
      <c r="E34" s="149"/>
      <c r="F34" s="145"/>
      <c r="G34" s="145"/>
      <c r="H34" s="144"/>
      <c r="I34" s="138"/>
      <c r="J34" s="138"/>
      <c r="K34" s="138"/>
      <c r="L34" s="274"/>
      <c r="M34" s="222"/>
      <c r="N34" s="179"/>
      <c r="O34" s="152"/>
      <c r="P34" s="42"/>
      <c r="Q34" s="42"/>
      <c r="R34" s="42"/>
      <c r="S34" s="42"/>
      <c r="T34" s="120"/>
      <c r="U34"/>
      <c r="V34" s="219"/>
      <c r="W34"/>
      <c r="X34"/>
      <c r="Y34"/>
      <c r="Z34" s="232"/>
      <c r="AA34"/>
    </row>
    <row r="35" spans="1:27">
      <c r="B35" s="194" t="s">
        <v>45</v>
      </c>
      <c r="C35" s="187"/>
      <c r="D35" s="149"/>
      <c r="E35" s="149"/>
      <c r="F35" s="170"/>
      <c r="G35" s="170"/>
      <c r="H35" s="171"/>
      <c r="I35" s="172"/>
      <c r="J35" s="172"/>
      <c r="K35" s="172"/>
      <c r="L35" s="184"/>
      <c r="M35" s="44"/>
      <c r="N35" s="179">
        <f t="shared" si="3"/>
        <v>0</v>
      </c>
      <c r="O35" s="152">
        <f t="shared" si="2"/>
        <v>0</v>
      </c>
      <c r="P35" s="42">
        <f t="shared" si="5"/>
        <v>0</v>
      </c>
      <c r="Q35" s="42">
        <f t="shared" si="6"/>
        <v>0</v>
      </c>
      <c r="R35" s="42">
        <f t="shared" si="6"/>
        <v>0</v>
      </c>
      <c r="S35" s="42">
        <f t="shared" si="6"/>
        <v>0</v>
      </c>
      <c r="T35" s="120">
        <f t="shared" si="6"/>
        <v>0</v>
      </c>
      <c r="U35"/>
      <c r="V35"/>
      <c r="W35" s="219"/>
      <c r="X35" s="229"/>
      <c r="Y35"/>
      <c r="Z35" s="232"/>
      <c r="AA35"/>
    </row>
    <row r="36" spans="1:27" ht="15.75" thickBot="1">
      <c r="B36" s="195" t="s">
        <v>46</v>
      </c>
      <c r="C36" s="188"/>
      <c r="D36" s="151"/>
      <c r="E36" s="151"/>
      <c r="F36" s="170"/>
      <c r="G36" s="146"/>
      <c r="H36" s="173"/>
      <c r="I36" s="174"/>
      <c r="J36" s="174"/>
      <c r="K36" s="174"/>
      <c r="L36" s="185"/>
      <c r="M36" s="27"/>
      <c r="N36" s="180">
        <f t="shared" si="3"/>
        <v>0</v>
      </c>
      <c r="O36" s="153">
        <f t="shared" si="2"/>
        <v>0</v>
      </c>
      <c r="P36" s="121">
        <f t="shared" si="5"/>
        <v>0</v>
      </c>
      <c r="Q36" s="121">
        <f t="shared" si="6"/>
        <v>0</v>
      </c>
      <c r="R36" s="121">
        <f t="shared" si="6"/>
        <v>0</v>
      </c>
      <c r="S36" s="121">
        <f t="shared" si="6"/>
        <v>0</v>
      </c>
      <c r="T36" s="122">
        <f t="shared" si="6"/>
        <v>0</v>
      </c>
      <c r="U36"/>
      <c r="V36"/>
      <c r="W36"/>
      <c r="X36"/>
      <c r="Y36"/>
      <c r="Z36" s="232"/>
      <c r="AA36"/>
    </row>
    <row r="37" spans="1:27" ht="15.75" thickBot="1">
      <c r="B37" s="183" t="s">
        <v>47</v>
      </c>
      <c r="C37" s="189">
        <f t="shared" ref="C37:L37" si="7">SUM(C28:C36)</f>
        <v>0</v>
      </c>
      <c r="D37" s="157">
        <f t="shared" si="7"/>
        <v>0</v>
      </c>
      <c r="E37" s="157">
        <f t="shared" si="7"/>
        <v>0</v>
      </c>
      <c r="F37" s="157">
        <f t="shared" si="7"/>
        <v>61.414586993086964</v>
      </c>
      <c r="G37" s="157">
        <f t="shared" si="7"/>
        <v>62.158584141539485</v>
      </c>
      <c r="H37" s="157">
        <f>SUM(H28:H36)</f>
        <v>60.189450489229586</v>
      </c>
      <c r="I37" s="157">
        <f t="shared" si="7"/>
        <v>60.904354949644151</v>
      </c>
      <c r="J37" s="157">
        <f t="shared" si="7"/>
        <v>61.370792235685947</v>
      </c>
      <c r="K37" s="157">
        <f t="shared" si="7"/>
        <v>61.933563299519641</v>
      </c>
      <c r="L37" s="46">
        <f t="shared" si="7"/>
        <v>62.609852697796363</v>
      </c>
      <c r="M37" s="27"/>
      <c r="N37" s="154">
        <f t="shared" ref="N37" si="8">+SUM(N28:N36)</f>
        <v>82.62578219249508</v>
      </c>
      <c r="O37" s="45">
        <f t="shared" ref="O37" si="9">+SUM(O28:O36)</f>
        <v>83.626738957811995</v>
      </c>
      <c r="P37" s="45">
        <f>+SUM(P28:P36)</f>
        <v>74.024896904671664</v>
      </c>
      <c r="Q37" s="45">
        <f>+SUM(Q28:Q36)</f>
        <v>74.904132859622734</v>
      </c>
      <c r="R37" s="45">
        <f t="shared" ref="R37:T37" si="10">+SUM(R28:R36)</f>
        <v>75.477787739856566</v>
      </c>
      <c r="S37" s="45">
        <f t="shared" si="10"/>
        <v>76.16992015911957</v>
      </c>
      <c r="T37" s="46">
        <f t="shared" si="10"/>
        <v>77.001664801714639</v>
      </c>
      <c r="U37"/>
      <c r="V37"/>
      <c r="W37"/>
      <c r="X37"/>
      <c r="Y37"/>
      <c r="Z37" s="232"/>
      <c r="AA37"/>
    </row>
    <row r="38" spans="1:27" ht="15.75" thickBot="1">
      <c r="B38" s="47"/>
      <c r="C38" s="48"/>
      <c r="D38" s="48"/>
      <c r="E38" s="48"/>
      <c r="F38" s="215"/>
      <c r="G38" s="49"/>
      <c r="H38" s="211"/>
      <c r="I38" s="211"/>
      <c r="J38" s="211"/>
      <c r="K38" s="211"/>
      <c r="L38" s="211"/>
      <c r="M38" s="50"/>
      <c r="N38" s="48"/>
      <c r="O38" s="48"/>
      <c r="P38" s="225"/>
      <c r="Q38" s="225"/>
      <c r="R38" s="225"/>
      <c r="S38" s="225"/>
      <c r="T38" s="225"/>
      <c r="U38" s="219"/>
      <c r="V38"/>
      <c r="W38"/>
      <c r="X38"/>
      <c r="Y38"/>
      <c r="Z38" s="232"/>
      <c r="AA38"/>
    </row>
    <row r="39" spans="1:27" s="37" customFormat="1" ht="16.5" thickBot="1">
      <c r="A39" s="2"/>
      <c r="B39" s="34" t="s">
        <v>48</v>
      </c>
      <c r="C39" s="35"/>
      <c r="D39" s="35"/>
      <c r="E39" s="35"/>
      <c r="F39" s="35"/>
      <c r="G39" s="35"/>
      <c r="H39" s="35"/>
      <c r="I39" s="35"/>
      <c r="J39" s="35"/>
      <c r="K39" s="35"/>
      <c r="L39" s="35"/>
      <c r="M39" s="35"/>
      <c r="N39" s="35"/>
      <c r="O39" s="35"/>
      <c r="P39" s="35"/>
      <c r="Q39" s="35"/>
      <c r="R39" s="35"/>
      <c r="S39" s="35"/>
      <c r="T39" s="36"/>
      <c r="U39"/>
      <c r="V39"/>
      <c r="W39"/>
      <c r="X39"/>
      <c r="Y39"/>
      <c r="Z39" s="233"/>
      <c r="AA39" s="233"/>
    </row>
    <row r="40" spans="1:27">
      <c r="B40" s="51"/>
      <c r="C40" s="313" t="s">
        <v>49</v>
      </c>
      <c r="D40" s="314"/>
      <c r="E40" s="314"/>
      <c r="F40" s="314"/>
      <c r="G40" s="314"/>
      <c r="H40" s="314"/>
      <c r="I40" s="314"/>
      <c r="J40" s="314"/>
      <c r="K40" s="314"/>
      <c r="L40" s="315"/>
      <c r="M40" s="52"/>
      <c r="N40" s="316" t="s">
        <v>36</v>
      </c>
      <c r="O40" s="317"/>
      <c r="P40" s="317"/>
      <c r="Q40" s="317"/>
      <c r="R40" s="317"/>
      <c r="S40" s="317"/>
      <c r="T40" s="318"/>
      <c r="U40"/>
      <c r="V40"/>
      <c r="W40" s="229"/>
      <c r="X40"/>
      <c r="Y40"/>
      <c r="Z40"/>
      <c r="AA40"/>
    </row>
    <row r="41" spans="1:27" ht="15.75" thickBot="1">
      <c r="B41" s="51"/>
      <c r="C41" s="302" t="s">
        <v>37</v>
      </c>
      <c r="D41" s="303"/>
      <c r="E41" s="303"/>
      <c r="F41" s="303"/>
      <c r="G41" s="304"/>
      <c r="H41" s="305" t="s">
        <v>9</v>
      </c>
      <c r="I41" s="306"/>
      <c r="J41" s="306"/>
      <c r="K41" s="306"/>
      <c r="L41" s="307"/>
      <c r="M41" s="52"/>
      <c r="N41" s="308" t="s">
        <v>37</v>
      </c>
      <c r="O41" s="309"/>
      <c r="P41" s="310" t="s">
        <v>9</v>
      </c>
      <c r="Q41" s="311"/>
      <c r="R41" s="311"/>
      <c r="S41" s="311"/>
      <c r="T41" s="312"/>
      <c r="U41" s="223"/>
      <c r="V41" s="228"/>
      <c r="W41"/>
      <c r="X41"/>
      <c r="Y41"/>
      <c r="Z41"/>
      <c r="AA41"/>
    </row>
    <row r="42" spans="1:27" ht="18" customHeight="1" thickBot="1">
      <c r="B42" s="214"/>
      <c r="C42" s="198" t="s">
        <v>21</v>
      </c>
      <c r="D42" s="199" t="s">
        <v>23</v>
      </c>
      <c r="E42" s="199" t="s">
        <v>10</v>
      </c>
      <c r="F42" s="200" t="s">
        <v>24</v>
      </c>
      <c r="G42" s="201" t="s">
        <v>25</v>
      </c>
      <c r="H42" s="202" t="s">
        <v>12</v>
      </c>
      <c r="I42" s="203" t="s">
        <v>26</v>
      </c>
      <c r="J42" s="203" t="s">
        <v>27</v>
      </c>
      <c r="K42" s="203" t="s">
        <v>11</v>
      </c>
      <c r="L42" s="129" t="s">
        <v>13</v>
      </c>
      <c r="M42" s="44"/>
      <c r="N42" s="160" t="s">
        <v>24</v>
      </c>
      <c r="O42" s="162" t="s">
        <v>25</v>
      </c>
      <c r="P42" s="163" t="s">
        <v>12</v>
      </c>
      <c r="Q42" s="163" t="s">
        <v>26</v>
      </c>
      <c r="R42" s="163" t="s">
        <v>27</v>
      </c>
      <c r="S42" s="163" t="s">
        <v>11</v>
      </c>
      <c r="T42" s="164" t="s">
        <v>13</v>
      </c>
      <c r="U42"/>
      <c r="V42"/>
      <c r="W42" s="234"/>
      <c r="X42"/>
      <c r="Y42"/>
      <c r="Z42"/>
      <c r="AA42"/>
    </row>
    <row r="43" spans="1:27">
      <c r="A43" s="216"/>
      <c r="B43" s="116" t="s">
        <v>50</v>
      </c>
      <c r="C43" s="196"/>
      <c r="D43" s="197"/>
      <c r="E43" s="197"/>
      <c r="F43" s="269">
        <v>61.976419999999997</v>
      </c>
      <c r="G43" s="269">
        <v>62.663615999999998</v>
      </c>
      <c r="H43" s="144">
        <v>57.746838591205865</v>
      </c>
      <c r="I43" s="269">
        <v>60.608130694982279</v>
      </c>
      <c r="J43" s="269">
        <v>61.39928785994978</v>
      </c>
      <c r="K43" s="269">
        <v>72.98746913694734</v>
      </c>
      <c r="L43" s="237"/>
      <c r="M43" s="44"/>
      <c r="N43" s="181">
        <f>+LOOKUP($C$23,C$42:G$42,C43:G43)/LOOKUP($C$23,C$14:N$14,C$17:N$17)*(1+LOOKUP($C$23,C$14:N$14,C$16:N$16))^0.5</f>
        <v>79.016247904564523</v>
      </c>
      <c r="O43" s="161">
        <f>+G43/I$17*(1+I$16)^0.5</f>
        <v>78.535876155779107</v>
      </c>
      <c r="P43" s="42">
        <f>+H43/J$17*(1+J$16)^0.5</f>
        <v>68.934451321687789</v>
      </c>
      <c r="Q43" s="42">
        <f>+I43/K$17*(1+K$16)^0.5</f>
        <v>68.19955109958012</v>
      </c>
      <c r="R43" s="42">
        <f>+J43/L$17*(1+L$16)^0.5</f>
        <v>65.853182918507159</v>
      </c>
      <c r="S43" s="42">
        <f>+K43/M$17*(1+M$16)^0.5</f>
        <v>76.036101358929457</v>
      </c>
      <c r="T43" s="241"/>
      <c r="U43" s="223"/>
      <c r="V43" s="228"/>
      <c r="W43" s="228"/>
      <c r="X43" s="228"/>
      <c r="Y43" s="228"/>
      <c r="Z43" s="228"/>
      <c r="AA43" s="228"/>
    </row>
    <row r="44" spans="1:27">
      <c r="B44" s="119" t="s">
        <v>51</v>
      </c>
      <c r="C44" s="143"/>
      <c r="D44" s="141"/>
      <c r="E44" s="141"/>
      <c r="F44" s="141"/>
      <c r="G44" s="147"/>
      <c r="H44" s="143"/>
      <c r="I44" s="141"/>
      <c r="J44" s="141"/>
      <c r="K44" s="147"/>
      <c r="L44" s="238"/>
      <c r="M44" s="27"/>
      <c r="N44" s="178"/>
      <c r="O44" s="38"/>
      <c r="P44" s="39"/>
      <c r="Q44" s="40"/>
      <c r="R44" s="40"/>
      <c r="S44" s="240"/>
      <c r="T44" s="242"/>
      <c r="U44" s="223"/>
      <c r="V44"/>
      <c r="W44"/>
      <c r="X44"/>
      <c r="Y44"/>
      <c r="Z44" s="228"/>
      <c r="AA44"/>
    </row>
    <row r="45" spans="1:27">
      <c r="B45" s="142" t="str">
        <f>B30</f>
        <v>Debt raising costs (DRC)</v>
      </c>
      <c r="C45" s="148"/>
      <c r="D45" s="149"/>
      <c r="E45" s="149"/>
      <c r="F45" s="145">
        <v>-0.95603199999999999</v>
      </c>
      <c r="G45" s="145">
        <v>-1.0882989999999999</v>
      </c>
      <c r="H45" s="144">
        <v>-1.3188816886079633</v>
      </c>
      <c r="I45" s="145">
        <v>-1.337540294377964</v>
      </c>
      <c r="J45" s="145">
        <v>-1.7041610103700617</v>
      </c>
      <c r="K45" s="145">
        <v>-2.1918307437133899</v>
      </c>
      <c r="L45" s="238"/>
      <c r="M45" s="44"/>
      <c r="N45" s="182">
        <f>+LOOKUP($C$23,C$42:G$42,C45:G45)/LOOKUP($C$23,C$14:N$14,C$17:N$17)*(1+LOOKUP($C$23,C$14:N$14,C$16:N$16))^0.5</f>
        <v>-1.2188839161199798</v>
      </c>
      <c r="O45" s="155">
        <f t="shared" ref="O45:S53" si="11">G45/I$17*(1+I$16)^0.5</f>
        <v>-1.363957603156164</v>
      </c>
      <c r="P45" s="42">
        <f t="shared" si="11"/>
        <v>-1.574395893877669</v>
      </c>
      <c r="Q45" s="42">
        <f t="shared" si="11"/>
        <v>-1.5050727783249291</v>
      </c>
      <c r="R45" s="42">
        <f t="shared" si="11"/>
        <v>-1.8277805924145034</v>
      </c>
      <c r="S45" s="42">
        <f>K45/M$17*(1+M$16)^0.5</f>
        <v>-2.2833818813186411</v>
      </c>
      <c r="T45" s="243"/>
      <c r="U45" s="223"/>
      <c r="V45" s="235"/>
      <c r="W45"/>
      <c r="X45"/>
      <c r="Y45"/>
      <c r="Z45"/>
      <c r="AA45"/>
    </row>
    <row r="46" spans="1:27">
      <c r="B46" s="142" t="str">
        <f>B31</f>
        <v>Unaccounted for gas (UAG) (clause 5.1(h)(i))</v>
      </c>
      <c r="C46" s="148"/>
      <c r="D46" s="149"/>
      <c r="E46" s="149"/>
      <c r="F46" s="145">
        <v>-4.2697250000000002</v>
      </c>
      <c r="G46" s="145">
        <v>-7.9103950000000003</v>
      </c>
      <c r="H46" s="144">
        <v>-5.2572470400000002</v>
      </c>
      <c r="I46" s="145">
        <v>-3.49260115</v>
      </c>
      <c r="J46" s="145">
        <v>-0.3941668599999994</v>
      </c>
      <c r="K46" s="145">
        <v>-4.2981869899999996</v>
      </c>
      <c r="L46" s="238"/>
      <c r="M46" s="27"/>
      <c r="N46" s="182">
        <f>+LOOKUP($C$23,C$42:G$42,C46:G46)/LOOKUP($C$23,C$14:N$14,C$17:N$17)*(1+LOOKUP($C$23,C$14:N$14,C$16:N$16))^0.5</f>
        <v>-5.4436453264695963</v>
      </c>
      <c r="O46" s="155">
        <f t="shared" si="11"/>
        <v>-9.9140432952878808</v>
      </c>
      <c r="P46" s="42">
        <f t="shared" si="11"/>
        <v>-6.2757624314373652</v>
      </c>
      <c r="Q46" s="42">
        <f t="shared" si="11"/>
        <v>-3.9300639677969356</v>
      </c>
      <c r="R46" s="42">
        <f t="shared" si="11"/>
        <v>-0.42275966443130653</v>
      </c>
      <c r="S46" s="42">
        <f t="shared" si="11"/>
        <v>-4.4777190591176712</v>
      </c>
      <c r="T46" s="243"/>
      <c r="U46" s="223"/>
      <c r="V46"/>
      <c r="W46"/>
      <c r="X46"/>
      <c r="Y46"/>
      <c r="Z46"/>
    </row>
    <row r="47" spans="1:27">
      <c r="B47" s="142" t="str">
        <f t="shared" ref="B47:B48" si="12">B32</f>
        <v>Vulnerable Customers Assistance Program (VCAP)</v>
      </c>
      <c r="C47" s="148"/>
      <c r="D47" s="149"/>
      <c r="E47" s="149"/>
      <c r="F47" s="145"/>
      <c r="G47" s="145"/>
      <c r="H47" s="144">
        <v>-0.2</v>
      </c>
      <c r="I47" s="145">
        <v>-0.2</v>
      </c>
      <c r="J47" s="145">
        <v>-0.2</v>
      </c>
      <c r="K47" s="145">
        <v>-0.62989145000000002</v>
      </c>
      <c r="L47" s="238"/>
      <c r="M47" s="27"/>
      <c r="N47" s="182">
        <f>+LOOKUP($C$23,C$42:G$42,C47:G47)/LOOKUP($C$23,C$14:N$14,C$17:N$17)*(1+LOOKUP($C$23,C$14:N$14,C$16:N$16))^0.5</f>
        <v>0</v>
      </c>
      <c r="O47" s="155">
        <f t="shared" si="11"/>
        <v>0</v>
      </c>
      <c r="P47" s="42">
        <f t="shared" si="11"/>
        <v>-0.23874710028606019</v>
      </c>
      <c r="Q47" s="42">
        <f t="shared" si="11"/>
        <v>-0.22505083168726187</v>
      </c>
      <c r="R47" s="42">
        <f t="shared" si="11"/>
        <v>-0.21450796976250472</v>
      </c>
      <c r="S47" s="42">
        <f t="shared" si="11"/>
        <v>-0.65620154669917374</v>
      </c>
      <c r="T47" s="243"/>
      <c r="U47" s="223"/>
      <c r="V47" s="319" t="s">
        <v>52</v>
      </c>
      <c r="W47" s="320"/>
      <c r="X47"/>
      <c r="Y47"/>
      <c r="Z47"/>
    </row>
    <row r="48" spans="1:27" ht="15" customHeight="1">
      <c r="B48" s="142" t="str">
        <f t="shared" si="12"/>
        <v xml:space="preserve"> Ancillary Reference Services (ARS)</v>
      </c>
      <c r="C48" s="148"/>
      <c r="D48" s="149"/>
      <c r="E48" s="149"/>
      <c r="F48" s="145"/>
      <c r="G48" s="145"/>
      <c r="H48" s="144">
        <v>-2.0073177000000002</v>
      </c>
      <c r="I48" s="145">
        <v>-1.8515069</v>
      </c>
      <c r="J48" s="145">
        <v>-2.0873050000000002</v>
      </c>
      <c r="K48" s="145">
        <v>-2.4510372</v>
      </c>
      <c r="L48" s="238"/>
      <c r="M48" s="43"/>
      <c r="N48" s="182">
        <f>+LOOKUP($C$23,C$42:G$42,C48:G48)/LOOKUP($C$23,C$14:N$14,C$17:N$17)*(1+LOOKUP($C$23,C$14:N$14,C$16:N$16))^0.5</f>
        <v>0</v>
      </c>
      <c r="O48" s="155">
        <f t="shared" si="11"/>
        <v>0</v>
      </c>
      <c r="P48" s="42">
        <f>H48/J$17*(1+J$16)^0.5</f>
        <v>-2.3962064011394189</v>
      </c>
      <c r="Q48" s="42">
        <f t="shared" si="11"/>
        <v>-2.0834158385985195</v>
      </c>
      <c r="R48" s="42">
        <f t="shared" si="11"/>
        <v>-2.2387177891256247</v>
      </c>
      <c r="S48" s="42">
        <f t="shared" si="11"/>
        <v>-2.5534151982174262</v>
      </c>
      <c r="T48" s="243"/>
      <c r="U48" s="223"/>
      <c r="V48" s="321"/>
      <c r="W48" s="322"/>
      <c r="X48"/>
      <c r="Y48"/>
      <c r="Z48"/>
    </row>
    <row r="49" spans="1:26" ht="45" customHeight="1">
      <c r="B49" s="275" t="s">
        <v>44</v>
      </c>
      <c r="C49" s="148"/>
      <c r="D49" s="149"/>
      <c r="E49" s="149"/>
      <c r="F49" s="145"/>
      <c r="G49" s="145"/>
      <c r="H49" s="144"/>
      <c r="I49" s="145"/>
      <c r="J49" s="145"/>
      <c r="K49" s="145"/>
      <c r="L49" s="238"/>
      <c r="M49" s="43"/>
      <c r="N49" s="182"/>
      <c r="O49" s="155"/>
      <c r="P49" s="42"/>
      <c r="Q49" s="42"/>
      <c r="R49" s="42"/>
      <c r="S49" s="42"/>
      <c r="T49" s="243"/>
      <c r="U49" s="223"/>
      <c r="V49" s="321"/>
      <c r="W49" s="322"/>
      <c r="X49"/>
      <c r="Y49"/>
      <c r="Z49"/>
    </row>
    <row r="50" spans="1:26" ht="15" customHeight="1">
      <c r="B50" s="194" t="s">
        <v>45</v>
      </c>
      <c r="C50" s="148"/>
      <c r="D50" s="149"/>
      <c r="E50" s="149"/>
      <c r="F50" s="145"/>
      <c r="G50" s="145"/>
      <c r="H50" s="144"/>
      <c r="I50" s="145"/>
      <c r="J50" s="145"/>
      <c r="K50" s="145"/>
      <c r="L50" s="238"/>
      <c r="M50" s="43"/>
      <c r="N50" s="182"/>
      <c r="O50" s="155"/>
      <c r="P50" s="42"/>
      <c r="Q50" s="42"/>
      <c r="R50" s="42"/>
      <c r="S50" s="42"/>
      <c r="T50" s="243"/>
      <c r="U50" s="223"/>
      <c r="V50" s="321"/>
      <c r="W50" s="322"/>
      <c r="X50"/>
      <c r="Y50"/>
      <c r="Z50"/>
    </row>
    <row r="51" spans="1:26" ht="15" customHeight="1">
      <c r="B51" s="195" t="s">
        <v>46</v>
      </c>
      <c r="C51" s="148"/>
      <c r="D51" s="149"/>
      <c r="E51" s="149"/>
      <c r="F51" s="145"/>
      <c r="G51" s="145"/>
      <c r="H51" s="144"/>
      <c r="I51" s="145"/>
      <c r="J51" s="145"/>
      <c r="K51" s="145"/>
      <c r="L51" s="238"/>
      <c r="M51" s="43"/>
      <c r="N51" s="182"/>
      <c r="O51" s="155"/>
      <c r="P51" s="42"/>
      <c r="Q51" s="42"/>
      <c r="R51" s="42"/>
      <c r="S51" s="42"/>
      <c r="T51" s="243"/>
      <c r="U51" s="223"/>
      <c r="V51" s="321"/>
      <c r="W51" s="322"/>
      <c r="X51"/>
      <c r="Y51"/>
      <c r="Z51"/>
    </row>
    <row r="52" spans="1:26" ht="15" customHeight="1">
      <c r="B52" s="285"/>
      <c r="C52" s="148"/>
      <c r="D52" s="149"/>
      <c r="E52" s="149"/>
      <c r="F52" s="145"/>
      <c r="G52" s="145"/>
      <c r="H52" s="144"/>
      <c r="I52" s="145"/>
      <c r="J52" s="145"/>
      <c r="K52" s="145"/>
      <c r="L52" s="238"/>
      <c r="M52" s="43"/>
      <c r="N52" s="182"/>
      <c r="O52" s="155"/>
      <c r="P52" s="42"/>
      <c r="Q52" s="42"/>
      <c r="R52" s="42"/>
      <c r="S52" s="42"/>
      <c r="T52" s="243"/>
      <c r="U52" s="223"/>
      <c r="V52" s="321"/>
      <c r="W52" s="322"/>
      <c r="X52"/>
      <c r="Y52"/>
      <c r="Z52"/>
    </row>
    <row r="53" spans="1:26" ht="15" customHeight="1">
      <c r="B53" s="18" t="s">
        <v>53</v>
      </c>
      <c r="C53" s="148"/>
      <c r="D53" s="149"/>
      <c r="E53" s="149"/>
      <c r="F53" s="145">
        <v>-0.35150500000000001</v>
      </c>
      <c r="G53" s="145">
        <v>2.0973693655751899E-2</v>
      </c>
      <c r="H53" s="144">
        <v>-0.31045799469910801</v>
      </c>
      <c r="I53" s="145">
        <v>-0.157491609249508</v>
      </c>
      <c r="J53" s="145">
        <v>-0.35127704546760002</v>
      </c>
      <c r="K53" s="145">
        <f>AVERAGE(H53:J53)</f>
        <v>-0.27307554980540533</v>
      </c>
      <c r="L53" s="238"/>
      <c r="M53" s="43"/>
      <c r="N53" s="182">
        <f>+LOOKUP($C$23,C$42:G$42,C53:G53)/LOOKUP($C$23,C$14:N$14,C$17:N$17)*(1+LOOKUP($C$23,C$14:N$14,C$16:N$16))^0.5</f>
        <v>-0.44814796046131666</v>
      </c>
      <c r="O53" s="155">
        <f>G53/I$17*(1+I$16)^0.5</f>
        <v>2.6286185072329389E-2</v>
      </c>
      <c r="P53" s="42">
        <f t="shared" si="11"/>
        <v>-0.37060472997518545</v>
      </c>
      <c r="Q53" s="42">
        <f t="shared" si="11"/>
        <v>-0.17721808822683516</v>
      </c>
      <c r="R53" s="42">
        <f t="shared" si="11"/>
        <v>-0.37675862923712972</v>
      </c>
      <c r="S53" s="42">
        <f t="shared" si="11"/>
        <v>-0.28448171212362738</v>
      </c>
      <c r="T53" s="243"/>
      <c r="U53" s="223"/>
      <c r="V53" s="321"/>
      <c r="W53" s="322"/>
      <c r="X53"/>
      <c r="Y53"/>
      <c r="Z53"/>
    </row>
    <row r="54" spans="1:26" ht="15.75" customHeight="1" thickBot="1">
      <c r="B54" s="117"/>
      <c r="C54" s="150"/>
      <c r="D54" s="151"/>
      <c r="E54" s="151"/>
      <c r="F54" s="170"/>
      <c r="G54" s="146"/>
      <c r="H54" s="144"/>
      <c r="I54" s="145"/>
      <c r="J54" s="145"/>
      <c r="K54" s="145"/>
      <c r="L54" s="239"/>
      <c r="M54" s="43"/>
      <c r="N54" s="85"/>
      <c r="O54" s="156"/>
      <c r="P54" s="123"/>
      <c r="Q54" s="123"/>
      <c r="R54" s="123"/>
      <c r="S54" s="91"/>
      <c r="T54" s="244"/>
      <c r="U54" s="223"/>
      <c r="V54" s="321"/>
      <c r="W54" s="322"/>
      <c r="X54"/>
      <c r="Y54"/>
      <c r="Z54"/>
    </row>
    <row r="55" spans="1:26" ht="15.75" customHeight="1" thickBot="1">
      <c r="B55" s="54" t="s">
        <v>54</v>
      </c>
      <c r="C55" s="157">
        <f t="shared" ref="C55:K55" si="13">SUM(C43:C54)</f>
        <v>0</v>
      </c>
      <c r="D55" s="157">
        <f t="shared" si="13"/>
        <v>0</v>
      </c>
      <c r="E55" s="157">
        <f t="shared" si="13"/>
        <v>0</v>
      </c>
      <c r="F55" s="157">
        <f t="shared" si="13"/>
        <v>56.399157999999993</v>
      </c>
      <c r="G55" s="157">
        <f t="shared" si="13"/>
        <v>53.685895693655752</v>
      </c>
      <c r="H55" s="157">
        <f t="shared" si="13"/>
        <v>48.652934167898785</v>
      </c>
      <c r="I55" s="157">
        <f t="shared" si="13"/>
        <v>53.56899074135481</v>
      </c>
      <c r="J55" s="157">
        <f t="shared" si="13"/>
        <v>56.662377944112116</v>
      </c>
      <c r="K55" s="157">
        <f t="shared" si="13"/>
        <v>63.143447203428529</v>
      </c>
      <c r="L55" s="158"/>
      <c r="M55" s="27"/>
      <c r="N55" s="154">
        <f t="shared" ref="N55:S55" si="14">N43+SUM(N45:N54)</f>
        <v>71.905570701513625</v>
      </c>
      <c r="O55" s="45">
        <f t="shared" si="14"/>
        <v>67.284161442407395</v>
      </c>
      <c r="P55" s="45">
        <f t="shared" si="14"/>
        <v>58.07873476497209</v>
      </c>
      <c r="Q55" s="45">
        <f t="shared" si="14"/>
        <v>60.278729594945638</v>
      </c>
      <c r="R55" s="45">
        <f t="shared" si="14"/>
        <v>60.772658273536088</v>
      </c>
      <c r="S55" s="206">
        <f t="shared" si="14"/>
        <v>65.780901961452912</v>
      </c>
      <c r="T55" s="206">
        <f>(T37-(LOOKUP(U55,P27:T27,P37:T37)-LOOKUP(U55,P42:T42,P55:T55)))+U56</f>
        <v>66.612646604047981</v>
      </c>
      <c r="U55" s="140" t="s">
        <v>11</v>
      </c>
      <c r="V55" s="323"/>
      <c r="W55" s="324"/>
      <c r="X55"/>
      <c r="Y55"/>
      <c r="Z55"/>
    </row>
    <row r="56" spans="1:26" customFormat="1">
      <c r="A56" s="2"/>
      <c r="F56" s="218"/>
      <c r="G56" s="218"/>
      <c r="P56" s="226"/>
      <c r="Q56" s="226"/>
      <c r="R56" s="226"/>
      <c r="S56" s="226"/>
      <c r="T56" s="226"/>
      <c r="U56" s="236"/>
      <c r="V56" s="139" t="s">
        <v>55</v>
      </c>
    </row>
    <row r="57" spans="1:26" customFormat="1">
      <c r="A57" s="2"/>
      <c r="B57" s="6"/>
      <c r="C57" s="6"/>
      <c r="D57" s="6"/>
      <c r="E57" s="6"/>
      <c r="F57" s="6"/>
      <c r="G57" s="6"/>
      <c r="H57" s="6"/>
      <c r="I57" s="6"/>
      <c r="J57" s="6"/>
      <c r="K57" s="6"/>
      <c r="L57" s="6"/>
      <c r="M57" s="6"/>
      <c r="P57" s="219"/>
      <c r="Q57" s="219"/>
      <c r="R57" s="219"/>
      <c r="S57" s="219"/>
      <c r="T57" s="219"/>
      <c r="U57" s="219"/>
      <c r="V57" s="139"/>
    </row>
    <row r="58" spans="1:26" customFormat="1" ht="15.75" thickBot="1">
      <c r="A58" s="2"/>
      <c r="B58" s="6"/>
      <c r="C58" s="6"/>
      <c r="D58" s="6"/>
      <c r="E58" s="6"/>
      <c r="F58" s="6"/>
      <c r="G58" s="6"/>
      <c r="H58" s="6"/>
      <c r="I58" s="6"/>
      <c r="J58" s="6"/>
      <c r="K58" s="6"/>
      <c r="L58" s="6"/>
      <c r="M58" s="6"/>
      <c r="S58" s="224"/>
      <c r="V58" s="139"/>
    </row>
    <row r="59" spans="1:26" s="1" customFormat="1" ht="18.75" thickBot="1">
      <c r="A59" s="2"/>
      <c r="B59" s="6"/>
      <c r="C59" s="6"/>
      <c r="D59" s="6"/>
      <c r="E59" s="6"/>
      <c r="F59" s="6"/>
      <c r="G59" s="6"/>
      <c r="H59" s="6"/>
      <c r="I59" s="6"/>
      <c r="J59" s="277"/>
      <c r="K59" s="6"/>
      <c r="L59" s="6"/>
      <c r="M59" s="6"/>
      <c r="N59" s="137" t="s">
        <v>56</v>
      </c>
      <c r="O59" s="56"/>
      <c r="P59" s="55"/>
      <c r="Q59" s="56"/>
      <c r="R59" s="56"/>
      <c r="S59" s="56"/>
      <c r="T59" s="57"/>
      <c r="U59"/>
      <c r="V59"/>
      <c r="W59"/>
      <c r="X59"/>
      <c r="Y59"/>
      <c r="Z59"/>
    </row>
    <row r="60" spans="1:26" ht="15.75" thickBot="1">
      <c r="N60" s="58"/>
      <c r="O60" s="136"/>
      <c r="P60" s="59">
        <f>(P37-P55)-(O37-O55)+IF(N27=O27,O37-O55,N37-N55)</f>
        <v>10.32379611527643</v>
      </c>
      <c r="Q60" s="60">
        <f>(Q37-Q55)-(P37-P55)</f>
        <v>-1.3207588750224772</v>
      </c>
      <c r="R60" s="60">
        <f>(R37-R55)-(Q37-Q55)</f>
        <v>7.9726201643381955E-2</v>
      </c>
      <c r="S60" s="61">
        <f>(S37-S55)-(R37-R55)</f>
        <v>-4.3161112686538203</v>
      </c>
      <c r="T60" s="61">
        <f>(T37-T55)-(S37-S55)</f>
        <v>0</v>
      </c>
      <c r="U60"/>
      <c r="V60"/>
      <c r="W60"/>
      <c r="X60"/>
      <c r="Y60"/>
      <c r="Z60"/>
    </row>
    <row r="61" spans="1:26" ht="23.25" customHeight="1" thickBot="1">
      <c r="N61" s="62"/>
      <c r="O61" s="62"/>
      <c r="P61" s="62"/>
      <c r="Q61" s="62"/>
      <c r="R61" s="62"/>
      <c r="S61" s="62"/>
      <c r="T61" s="62"/>
      <c r="U61"/>
      <c r="V61"/>
      <c r="W61"/>
      <c r="X61"/>
      <c r="Y61"/>
      <c r="Z61"/>
    </row>
    <row r="62" spans="1:26" s="1" customFormat="1" ht="18.75" thickBot="1">
      <c r="A62" s="2"/>
      <c r="B62" s="6"/>
      <c r="C62" s="6"/>
      <c r="D62" s="6"/>
      <c r="E62" s="6"/>
      <c r="F62" s="6"/>
      <c r="G62" s="6"/>
      <c r="H62" s="6"/>
      <c r="I62" s="6"/>
      <c r="J62" s="6"/>
      <c r="K62" s="6"/>
      <c r="L62" s="6"/>
      <c r="M62" s="6"/>
      <c r="N62" s="63" t="s">
        <v>57</v>
      </c>
      <c r="O62" s="64"/>
      <c r="P62" s="56"/>
      <c r="Q62" s="56"/>
      <c r="R62" s="56"/>
      <c r="S62" s="56"/>
      <c r="T62" s="56"/>
      <c r="U62" s="56"/>
      <c r="V62" s="56"/>
      <c r="W62" s="56"/>
      <c r="X62" s="56"/>
      <c r="Y62" s="65"/>
      <c r="Z62" s="66"/>
    </row>
    <row r="63" spans="1:26" ht="30" customHeight="1">
      <c r="N63" s="67"/>
      <c r="O63" s="68"/>
      <c r="P63" s="298" t="s">
        <v>9</v>
      </c>
      <c r="Q63" s="299"/>
      <c r="R63" s="299"/>
      <c r="S63" s="299"/>
      <c r="T63" s="299"/>
      <c r="U63" s="300" t="s">
        <v>3</v>
      </c>
      <c r="V63" s="301"/>
      <c r="W63" s="301"/>
      <c r="X63" s="301"/>
      <c r="Y63" s="301"/>
      <c r="Z63" s="127"/>
    </row>
    <row r="64" spans="1:26">
      <c r="N64" s="69"/>
      <c r="O64" s="70"/>
      <c r="P64" s="71" t="s">
        <v>36</v>
      </c>
      <c r="Q64" s="72"/>
      <c r="R64" s="72"/>
      <c r="S64" s="72"/>
      <c r="T64" s="72"/>
      <c r="U64" s="72"/>
      <c r="V64" s="72"/>
      <c r="W64" s="73"/>
      <c r="X64" s="74"/>
      <c r="Y64" s="75"/>
      <c r="Z64" s="128"/>
    </row>
    <row r="65" spans="2:27" ht="15.75" thickBot="1">
      <c r="N65" s="69"/>
      <c r="O65" s="70"/>
      <c r="P65" s="76" t="s">
        <v>12</v>
      </c>
      <c r="Q65" s="77" t="s">
        <v>26</v>
      </c>
      <c r="R65" s="77" t="s">
        <v>27</v>
      </c>
      <c r="S65" s="77" t="s">
        <v>11</v>
      </c>
      <c r="T65" s="77" t="s">
        <v>13</v>
      </c>
      <c r="U65" s="78" t="s">
        <v>4</v>
      </c>
      <c r="V65" s="78" t="s">
        <v>5</v>
      </c>
      <c r="W65" s="78" t="s">
        <v>6</v>
      </c>
      <c r="X65" s="78" t="s">
        <v>7</v>
      </c>
      <c r="Y65" s="78" t="s">
        <v>8</v>
      </c>
      <c r="Z65" s="79" t="s">
        <v>58</v>
      </c>
    </row>
    <row r="66" spans="2:27" ht="15.75" thickBot="1">
      <c r="N66" s="292" t="s">
        <v>12</v>
      </c>
      <c r="O66" s="293"/>
      <c r="P66" s="80"/>
      <c r="Q66" s="81">
        <f>$P$60</f>
        <v>10.32379611527643</v>
      </c>
      <c r="R66" s="82">
        <f>$P$60</f>
        <v>10.32379611527643</v>
      </c>
      <c r="S66" s="83">
        <f>$P$60</f>
        <v>10.32379611527643</v>
      </c>
      <c r="T66" s="82">
        <f>$P$60</f>
        <v>10.32379611527643</v>
      </c>
      <c r="U66" s="132">
        <f>$P$60</f>
        <v>10.32379611527643</v>
      </c>
      <c r="V66" s="84"/>
      <c r="W66" s="84"/>
      <c r="X66" s="84"/>
      <c r="Y66" s="84"/>
      <c r="Z66" s="207"/>
    </row>
    <row r="67" spans="2:27" ht="15.75" thickBot="1">
      <c r="N67" s="294" t="s">
        <v>26</v>
      </c>
      <c r="O67" s="295"/>
      <c r="P67" s="80"/>
      <c r="Q67" s="80"/>
      <c r="R67" s="85">
        <f>$Q$60</f>
        <v>-1.3207588750224772</v>
      </c>
      <c r="S67" s="86">
        <f>$Q$60</f>
        <v>-1.3207588750224772</v>
      </c>
      <c r="T67" s="53">
        <f>$Q$60</f>
        <v>-1.3207588750224772</v>
      </c>
      <c r="U67" s="86">
        <f>$Q$60</f>
        <v>-1.3207588750224772</v>
      </c>
      <c r="V67" s="132">
        <f>$Q$60</f>
        <v>-1.3207588750224772</v>
      </c>
      <c r="W67" s="84"/>
      <c r="X67" s="84"/>
      <c r="Y67" s="84"/>
      <c r="Z67" s="207"/>
      <c r="AA67" s="220"/>
    </row>
    <row r="68" spans="2:27" ht="15.75" thickBot="1">
      <c r="N68" s="294" t="s">
        <v>27</v>
      </c>
      <c r="O68" s="295"/>
      <c r="P68" s="84"/>
      <c r="Q68" s="84"/>
      <c r="R68" s="80"/>
      <c r="S68" s="87">
        <f>$R$60</f>
        <v>7.9726201643381955E-2</v>
      </c>
      <c r="T68" s="53">
        <f>$R$60</f>
        <v>7.9726201643381955E-2</v>
      </c>
      <c r="U68" s="86">
        <f>$R$60</f>
        <v>7.9726201643381955E-2</v>
      </c>
      <c r="V68" s="53">
        <f>$R$60</f>
        <v>7.9726201643381955E-2</v>
      </c>
      <c r="W68" s="133">
        <f>$R$60</f>
        <v>7.9726201643381955E-2</v>
      </c>
      <c r="X68" s="134"/>
      <c r="Y68" s="84"/>
      <c r="Z68" s="207"/>
    </row>
    <row r="69" spans="2:27" ht="15.75" thickBot="1">
      <c r="N69" s="294" t="s">
        <v>11</v>
      </c>
      <c r="O69" s="295"/>
      <c r="P69" s="84"/>
      <c r="Q69" s="84"/>
      <c r="R69" s="84"/>
      <c r="S69" s="80"/>
      <c r="T69" s="85">
        <f>$S$60</f>
        <v>-4.3161112686538203</v>
      </c>
      <c r="U69" s="53">
        <f>$S$60</f>
        <v>-4.3161112686538203</v>
      </c>
      <c r="V69" s="88">
        <f>$S$60</f>
        <v>-4.3161112686538203</v>
      </c>
      <c r="W69" s="86">
        <f>$S$60</f>
        <v>-4.3161112686538203</v>
      </c>
      <c r="X69" s="135">
        <f>$S$60</f>
        <v>-4.3161112686538203</v>
      </c>
      <c r="Y69" s="134"/>
      <c r="Z69" s="207"/>
    </row>
    <row r="70" spans="2:27" ht="15.75" thickBot="1">
      <c r="N70" s="296" t="s">
        <v>13</v>
      </c>
      <c r="O70" s="297"/>
      <c r="P70" s="89"/>
      <c r="Q70" s="89"/>
      <c r="R70" s="84"/>
      <c r="S70" s="89"/>
      <c r="T70" s="80"/>
      <c r="U70" s="87">
        <f>+$T$60</f>
        <v>0</v>
      </c>
      <c r="V70" s="90">
        <f>+$T$60</f>
        <v>0</v>
      </c>
      <c r="W70" s="91">
        <f>+$T$60</f>
        <v>0</v>
      </c>
      <c r="X70" s="92">
        <f>+$T$60</f>
        <v>0</v>
      </c>
      <c r="Y70" s="93">
        <f>+$T$60</f>
        <v>0</v>
      </c>
      <c r="Z70" s="207"/>
    </row>
    <row r="71" spans="2:27" ht="15.75" thickBot="1">
      <c r="N71" s="94" t="s">
        <v>59</v>
      </c>
      <c r="O71" s="95"/>
      <c r="P71" s="96"/>
      <c r="Q71" s="96"/>
      <c r="R71" s="96"/>
      <c r="S71" s="96"/>
      <c r="T71" s="97"/>
      <c r="U71" s="98">
        <f>+SUM(U66:U70)</f>
        <v>4.7666521732435143</v>
      </c>
      <c r="V71" s="99">
        <f>+SUM(V67:V70)</f>
        <v>-5.5571439420329156</v>
      </c>
      <c r="W71" s="100">
        <f>+SUM(W68:W70)</f>
        <v>-4.2363850670104384</v>
      </c>
      <c r="X71" s="101">
        <f>+SUM(X69:X70)</f>
        <v>-4.3161112686538203</v>
      </c>
      <c r="Y71" s="101">
        <f>+SUM(Y70)</f>
        <v>0</v>
      </c>
      <c r="Z71" s="102">
        <f>+SUM(U71:Y71)</f>
        <v>-9.34298810445366</v>
      </c>
    </row>
    <row r="72" spans="2:27" ht="15.75" thickBot="1">
      <c r="N72" s="103"/>
      <c r="O72" s="103"/>
      <c r="P72" s="103"/>
      <c r="Q72" s="103"/>
      <c r="R72" s="103"/>
      <c r="S72" s="103"/>
      <c r="T72" s="103"/>
      <c r="U72" s="104"/>
      <c r="V72" s="104"/>
      <c r="W72" s="104"/>
      <c r="X72" s="104"/>
      <c r="Y72" s="104"/>
      <c r="Z72"/>
    </row>
    <row r="73" spans="2:27" ht="15.75" thickBot="1">
      <c r="B73" s="276"/>
      <c r="N73" s="105" t="s">
        <v>60</v>
      </c>
      <c r="O73" s="106"/>
      <c r="P73" s="107"/>
      <c r="Q73" s="107"/>
      <c r="R73" s="107"/>
      <c r="S73" s="107"/>
      <c r="T73" s="108"/>
      <c r="U73" s="212">
        <f>U71</f>
        <v>4.7666521732435143</v>
      </c>
      <c r="V73" s="212">
        <f>V71</f>
        <v>-5.5571439420329156</v>
      </c>
      <c r="W73" s="212">
        <f>W71</f>
        <v>-4.2363850670104384</v>
      </c>
      <c r="X73" s="213">
        <f>X71</f>
        <v>-4.3161112686538203</v>
      </c>
      <c r="Y73" s="109">
        <f>Y71</f>
        <v>0</v>
      </c>
      <c r="Z73" s="102">
        <f>+SUM(U73:Y73)</f>
        <v>-9.34298810445366</v>
      </c>
    </row>
    <row r="74" spans="2:27" ht="15.75" thickBot="1"/>
    <row r="75" spans="2:27" ht="19.5" thickBot="1">
      <c r="B75" s="245" t="s">
        <v>61</v>
      </c>
      <c r="C75" s="246"/>
      <c r="D75" s="246"/>
      <c r="E75" s="246"/>
      <c r="F75" s="246"/>
      <c r="G75" s="246"/>
      <c r="H75" s="247"/>
    </row>
    <row r="76" spans="2:27">
      <c r="B76" s="248"/>
      <c r="C76" s="249" t="s">
        <v>3</v>
      </c>
      <c r="D76" s="250"/>
      <c r="E76" s="250"/>
      <c r="F76" s="250"/>
      <c r="G76" s="251"/>
      <c r="H76" s="252"/>
    </row>
    <row r="77" spans="2:27" ht="15.75" thickBot="1">
      <c r="B77" s="248"/>
      <c r="C77" s="253" t="s">
        <v>36</v>
      </c>
      <c r="D77" s="254"/>
      <c r="E77" s="254"/>
      <c r="F77" s="254"/>
      <c r="G77" s="255"/>
      <c r="H77" s="256"/>
    </row>
    <row r="78" spans="2:27" ht="15.75" thickBot="1">
      <c r="B78" s="257"/>
      <c r="C78" s="258" t="e">
        <f>FRCP_y1</f>
        <v>#REF!</v>
      </c>
      <c r="D78" s="259" t="s">
        <v>5</v>
      </c>
      <c r="E78" s="259" t="s">
        <v>6</v>
      </c>
      <c r="F78" s="259" t="s">
        <v>7</v>
      </c>
      <c r="G78" s="259" t="s">
        <v>8</v>
      </c>
      <c r="H78" s="260"/>
    </row>
    <row r="79" spans="2:27">
      <c r="B79" s="261" t="s">
        <v>62</v>
      </c>
      <c r="C79" s="288">
        <v>85.519506376834698</v>
      </c>
      <c r="D79" s="288">
        <v>92.535733379325237</v>
      </c>
      <c r="E79" s="288">
        <v>104.46778914415148</v>
      </c>
      <c r="F79" s="288">
        <v>100.00638819989774</v>
      </c>
      <c r="G79" s="288">
        <v>96.851988140038131</v>
      </c>
      <c r="H79" s="262">
        <f>+SUM(C79:G79)</f>
        <v>479.38140524024732</v>
      </c>
    </row>
    <row r="80" spans="2:27">
      <c r="B80" s="263" t="s">
        <v>63</v>
      </c>
      <c r="C80" s="289"/>
      <c r="D80" s="290"/>
      <c r="E80" s="290"/>
      <c r="F80" s="290"/>
      <c r="G80" s="290"/>
      <c r="H80" s="264"/>
    </row>
    <row r="81" spans="2:9">
      <c r="B81" s="192" t="s">
        <v>64</v>
      </c>
      <c r="C81" s="288">
        <v>0.99713919888745051</v>
      </c>
      <c r="D81" s="288">
        <v>1.0125629958423945</v>
      </c>
      <c r="E81" s="288">
        <v>1.0292222128809194</v>
      </c>
      <c r="F81" s="288">
        <v>1.0422755788450999</v>
      </c>
      <c r="G81" s="288">
        <v>1.0580720061261943</v>
      </c>
      <c r="H81" s="262">
        <f>+SUM(C81:G81)</f>
        <v>5.1392719925820582</v>
      </c>
    </row>
    <row r="82" spans="2:9">
      <c r="B82" s="193" t="s">
        <v>65</v>
      </c>
      <c r="C82" s="288">
        <v>5.5709263499999997</v>
      </c>
      <c r="D82" s="288">
        <v>5.5709263499999997</v>
      </c>
      <c r="E82" s="288">
        <v>5.5709263499999997</v>
      </c>
      <c r="F82" s="288">
        <v>5.5709263499999997</v>
      </c>
      <c r="G82" s="288">
        <v>5.5709263499999997</v>
      </c>
      <c r="H82" s="262">
        <f t="shared" ref="H82:H86" si="15">+SUM(C82:G82)</f>
        <v>27.854631749999999</v>
      </c>
    </row>
    <row r="83" spans="2:9">
      <c r="B83" s="193" t="s">
        <v>43</v>
      </c>
      <c r="C83" s="288">
        <v>2.8700085033999998</v>
      </c>
      <c r="D83" s="288">
        <v>2.9640354702868481</v>
      </c>
      <c r="E83" s="288">
        <v>2.8621623728587409</v>
      </c>
      <c r="F83" s="288">
        <v>3.0298649410323328</v>
      </c>
      <c r="G83" s="288">
        <v>3.0539983008893321</v>
      </c>
      <c r="H83" s="262">
        <f t="shared" si="15"/>
        <v>14.780069588467253</v>
      </c>
    </row>
    <row r="84" spans="2:9">
      <c r="B84" s="286" t="s">
        <v>46</v>
      </c>
      <c r="C84" s="288"/>
      <c r="D84" s="291"/>
      <c r="E84" s="291"/>
      <c r="F84" s="291"/>
      <c r="G84" s="291"/>
      <c r="H84" s="262"/>
    </row>
    <row r="85" spans="2:9" ht="38.25">
      <c r="B85" s="275" t="s">
        <v>66</v>
      </c>
      <c r="C85" s="288"/>
      <c r="D85" s="291"/>
      <c r="E85" s="291"/>
      <c r="F85" s="291"/>
      <c r="G85" s="291"/>
      <c r="H85" s="262"/>
    </row>
    <row r="86" spans="2:9">
      <c r="B86" s="286" t="s">
        <v>67</v>
      </c>
      <c r="C86" s="288">
        <v>0</v>
      </c>
      <c r="D86" s="291">
        <v>0</v>
      </c>
      <c r="E86" s="291">
        <v>8.6550839999999987</v>
      </c>
      <c r="F86" s="291">
        <v>8.6550839999999987</v>
      </c>
      <c r="G86" s="291">
        <v>8.738707999999999</v>
      </c>
      <c r="H86" s="262">
        <f t="shared" si="15"/>
        <v>26.048875999999996</v>
      </c>
    </row>
    <row r="87" spans="2:9">
      <c r="B87" s="286" t="s">
        <v>68</v>
      </c>
      <c r="C87" s="288"/>
      <c r="D87" s="291"/>
      <c r="E87" s="291"/>
      <c r="F87" s="291"/>
      <c r="G87" s="291"/>
      <c r="H87" s="287"/>
    </row>
    <row r="88" spans="2:9" ht="15.75" thickBot="1">
      <c r="B88" s="265" t="s">
        <v>69</v>
      </c>
      <c r="C88" s="266">
        <f>+C79-SUM(C81:C87)</f>
        <v>76.081432324547251</v>
      </c>
      <c r="D88" s="266">
        <f>+D79-SUM(D81:D87)</f>
        <v>82.988208563195997</v>
      </c>
      <c r="E88" s="266">
        <f>+E79-SUM(E81:E87)</f>
        <v>86.350394208411814</v>
      </c>
      <c r="F88" s="266">
        <f>+F79-SUM(F81:F87)</f>
        <v>81.70823733002031</v>
      </c>
      <c r="G88" s="266">
        <f>+G79-SUM(G81:G87)</f>
        <v>78.430283483022606</v>
      </c>
      <c r="H88" s="267">
        <f>SUM(C88:G88)</f>
        <v>405.55855590919799</v>
      </c>
      <c r="I88" s="277"/>
    </row>
  </sheetData>
  <sheetProtection autoFilter="0"/>
  <mergeCells count="24">
    <mergeCell ref="B8:M8"/>
    <mergeCell ref="C13:L13"/>
    <mergeCell ref="M13:N13"/>
    <mergeCell ref="C25:G25"/>
    <mergeCell ref="H25:L25"/>
    <mergeCell ref="N25:T25"/>
    <mergeCell ref="P63:T63"/>
    <mergeCell ref="U63:Y63"/>
    <mergeCell ref="C26:G26"/>
    <mergeCell ref="H26:L26"/>
    <mergeCell ref="N26:O26"/>
    <mergeCell ref="P26:T26"/>
    <mergeCell ref="C40:L40"/>
    <mergeCell ref="N40:T40"/>
    <mergeCell ref="C41:G41"/>
    <mergeCell ref="H41:L41"/>
    <mergeCell ref="N41:O41"/>
    <mergeCell ref="P41:T41"/>
    <mergeCell ref="V47:W55"/>
    <mergeCell ref="N66:O66"/>
    <mergeCell ref="N67:O67"/>
    <mergeCell ref="N68:O68"/>
    <mergeCell ref="N69:O69"/>
    <mergeCell ref="N70:O70"/>
  </mergeCells>
  <conditionalFormatting sqref="C28 C30:C36 C43 C45:C54">
    <cfRule type="expression" dxfId="2" priority="1">
      <formula>dms_PRCP_BaseYear=PRCP_y1</formula>
    </cfRule>
  </conditionalFormatting>
  <conditionalFormatting sqref="D28 D30:D36 D43 D45:D54">
    <cfRule type="expression" dxfId="1" priority="2">
      <formula>dms_PRCP_BaseYear=PRCP_y2</formula>
    </cfRule>
  </conditionalFormatting>
  <conditionalFormatting sqref="E28 E30:E36 E43 E45:E54">
    <cfRule type="expression" dxfId="0" priority="3">
      <formula>dms_PRCP_BaseYear=PRCP_y3</formula>
    </cfRule>
  </conditionalFormatting>
  <dataValidations xWindow="795" yWindow="559" count="2">
    <dataValidation type="custom" allowBlank="1" showInputMessage="1" showErrorMessage="1" error="Must be a number" promptTitle="Opex allowance" prompt="Enter value. _x000a__x000a_As set out in the approved PTRM for the current regulatory control period." sqref="C28:L28" xr:uid="{00000000-0002-0000-0000-000001000000}">
      <formula1>ISNUMBER(C28)</formula1>
    </dataValidation>
    <dataValidation type="custom" allowBlank="1" showInputMessage="1" showErrorMessage="1" error="Must be a number" promptTitle="Excluded costs" prompt="Enter value in $million." sqref="C81:G87" xr:uid="{86229EFF-5A8A-438A-AF50-B7AE7D9E93C2}">
      <formula1>ISNUMBER(C81)</formula1>
    </dataValidation>
  </dataValidations>
  <pageMargins left="0.7" right="0.7" top="0.75" bottom="0.75" header="0.3" footer="0.3"/>
  <pageSetup paperSize="8" scale="42" fitToWidth="0" orientation="landscape" r:id="rId1"/>
  <rowBreaks count="1" manualBreakCount="1">
    <brk id="55" min="1" max="2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69beede-7b9e-489f-8a4d-ae25a14c8199" xsi:nil="true"/>
    <lcf76f155ced4ddcb4097134ff3c332f xmlns="f69beede-7b9e-489f-8a4d-ae25a14c8199">
      <Terms xmlns="http://schemas.microsoft.com/office/infopath/2007/PartnerControls"/>
    </lcf76f155ced4ddcb4097134ff3c332f>
    <TaxCatchAll xmlns="e81d0cd9-c043-4c37-9584-5b1b876d03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82531811A0864984EF832EAE07F637" ma:contentTypeVersion="17" ma:contentTypeDescription="Create a new document." ma:contentTypeScope="" ma:versionID="572c7f5f96001b06a5c4da29e0639228">
  <xsd:schema xmlns:xsd="http://www.w3.org/2001/XMLSchema" xmlns:xs="http://www.w3.org/2001/XMLSchema" xmlns:p="http://schemas.microsoft.com/office/2006/metadata/properties" xmlns:ns2="f69beede-7b9e-489f-8a4d-ae25a14c8199" xmlns:ns3="e81d0cd9-c043-4c37-9584-5b1b876d03c4" targetNamespace="http://schemas.microsoft.com/office/2006/metadata/properties" ma:root="true" ma:fieldsID="0942a6c255d507fddc1468424bd57414" ns2:_="" ns3:_="">
    <xsd:import namespace="f69beede-7b9e-489f-8a4d-ae25a14c8199"/>
    <xsd:import namespace="e81d0cd9-c043-4c37-9584-5b1b876d0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element ref="ns2:_Flow_SignoffStatu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beede-7b9e-489f-8a4d-ae25a14c8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Sign_x002d_off_x0020_status">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1d0cd9-c043-4c37-9584-5b1b876d03c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396865c-e6a8-4405-b92b-f461e49fd139}" ma:internalName="TaxCatchAll" ma:showField="CatchAllData" ma:web="e81d0cd9-c043-4c37-9584-5b1b876d03c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FC2F2-A9F4-4D60-A918-531A762A9EEF}">
  <ds:schemaRefs>
    <ds:schemaRef ds:uri="http://purl.org/dc/elements/1.1/"/>
    <ds:schemaRef ds:uri="http://purl.org/dc/terms/"/>
    <ds:schemaRef ds:uri="http://schemas.microsoft.com/office/2006/documentManagement/types"/>
    <ds:schemaRef ds:uri="f69beede-7b9e-489f-8a4d-ae25a14c8199"/>
    <ds:schemaRef ds:uri="http://purl.org/dc/dcmitype/"/>
    <ds:schemaRef ds:uri="http://schemas.microsoft.com/office/infopath/2007/PartnerControls"/>
    <ds:schemaRef ds:uri="http://schemas.openxmlformats.org/package/2006/metadata/core-properties"/>
    <ds:schemaRef ds:uri="e81d0cd9-c043-4c37-9584-5b1b876d03c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C5D1A9-0506-4D2A-A88D-7945849D2CF8}">
  <ds:schemaRefs>
    <ds:schemaRef ds:uri="http://schemas.microsoft.com/sharepoint/v3/contenttype/forms"/>
  </ds:schemaRefs>
</ds:datastoreItem>
</file>

<file path=customXml/itemProps3.xml><?xml version="1.0" encoding="utf-8"?>
<ds:datastoreItem xmlns:ds="http://schemas.openxmlformats.org/officeDocument/2006/customXml" ds:itemID="{C98BC70D-5B0B-4310-BC7D-D0CA396EE4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beede-7b9e-489f-8a4d-ae25a14c8199"/>
    <ds:schemaRef ds:uri="e81d0cd9-c043-4c37-9584-5b1b876d0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ECM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Mero</dc:creator>
  <cp:keywords/>
  <dc:description/>
  <cp:lastModifiedBy>Nicole Haddock</cp:lastModifiedBy>
  <cp:revision/>
  <dcterms:created xsi:type="dcterms:W3CDTF">2021-04-14T23:38:57Z</dcterms:created>
  <dcterms:modified xsi:type="dcterms:W3CDTF">2025-07-01T01:35:46Z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0x0101004B82531811A0864984EF832EAE07F637</vt:lpwstr>
  </property>
  <property fmtid="{D5CDD505-2E9C-101B-9397-08002B2CF9AE}" pid="3" name="MediaServiceImageTags">
    <vt:lpwstr/>
  </property>
</Properties>
</file>