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agig365.sharepoint.com/sites/SAAccessArrangement2026-31/Shared Documents/Final Plan/Attachments/"/>
    </mc:Choice>
  </mc:AlternateContent>
  <xr:revisionPtr revIDLastSave="26" documentId="14_{8CBA2985-6159-41CB-BF2B-BBEC82927F83}" xr6:coauthVersionLast="47" xr6:coauthVersionMax="47" xr10:uidLastSave="{614D97C4-069B-435B-8CC9-15871367DFDD}"/>
  <bookViews>
    <workbookView xWindow="1275" yWindow="-120" windowWidth="27645" windowHeight="16440" xr2:uid="{00000000-000D-0000-FFFF-FFFF00000000}"/>
  </bookViews>
  <sheets>
    <sheet name="Cover" sheetId="20" r:id="rId1"/>
    <sheet name="ECM" sheetId="18" r:id="rId2"/>
  </sheets>
  <definedNames>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FALSE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RCP_y1">#REF!</definedName>
    <definedName name="CRCP_y4">#REF!</definedName>
    <definedName name="CRCP_y5">#REF!</definedName>
    <definedName name="CRY">#REF!</definedName>
    <definedName name="dms_060301_checkvalue">#REF!</definedName>
    <definedName name="dms_060301_LastRow">#REF!</definedName>
    <definedName name="dms_060701_ARR_MaxRows">#REF!</definedName>
    <definedName name="dms_060701_Reset_MaxRows">#REF!</definedName>
    <definedName name="dms_060701_StartDateTxt">#REF!</definedName>
    <definedName name="dms_0608_LastRow">#REF!</definedName>
    <definedName name="dms_0608_OffsetRows">#REF!</definedName>
    <definedName name="dms_663_List">#REF!</definedName>
    <definedName name="dms_ABN_List">#REF!</definedName>
    <definedName name="dms_Calendar_Years">#REF!</definedName>
    <definedName name="dms_CBD_flag">#REF!</definedName>
    <definedName name="dms_CFinalYear_List">#REF!</definedName>
    <definedName name="dms_CRCP_FinalYear_Result">#REF!</definedName>
    <definedName name="dms_CRCP_FirstYear_Result">#REF!</definedName>
    <definedName name="dms_CRCP_index">#REF!</definedName>
    <definedName name="dms_CRCP_years">#REF!</definedName>
    <definedName name="dms_CRCP_yZ">#REF!</definedName>
    <definedName name="dms_CRCPlength_List">#REF!</definedName>
    <definedName name="dms_CRCPlength_Num">#REF!</definedName>
    <definedName name="dms_CRCPlength_Num_List">#REF!</definedName>
    <definedName name="dms_DataQuality">#REF!</definedName>
    <definedName name="dms_DataQuality_List">#REF!</definedName>
    <definedName name="dms_DeterminationRef_List">#REF!</definedName>
    <definedName name="dms_DollarReal">#REF!</definedName>
    <definedName name="dms_FeederType_5_flag">#REF!</definedName>
    <definedName name="dms_FifthFeeder_flag_NSP">#REF!</definedName>
    <definedName name="dms_FinalYear_List">#REF!</definedName>
    <definedName name="dms_Financial_Years">#REF!</definedName>
    <definedName name="dms_FormControl_List">#REF!</definedName>
    <definedName name="dms_FRCP_y10">#REF!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length_List">#REF!</definedName>
    <definedName name="dms_FRCPlength_Num">#REF!</definedName>
    <definedName name="dms_FRCPlength_Num_List">#REF!</definedName>
    <definedName name="dms_JurisdictionList">#REF!</definedName>
    <definedName name="dms_LeapYear_Result">#REF!</definedName>
    <definedName name="dms_LongRural_flag">#REF!</definedName>
    <definedName name="dms_Model">#REF!</definedName>
    <definedName name="dms_Model_List">#REF!</definedName>
    <definedName name="dms_MultiYear_FinalYear_Ref">#REF!</definedName>
    <definedName name="dms_MultiYear_FinalYear_Result">#REF!</definedName>
    <definedName name="dms_MultiYear_Flag">#REF!</definedName>
    <definedName name="dms_MultiYear_ResponseFlag">#REF!</definedName>
    <definedName name="dms_PRCPlength_Num">#REF!</definedName>
    <definedName name="dms_Public_Lighting_List">#REF!</definedName>
    <definedName name="dms_RPT">#REF!</definedName>
    <definedName name="dms_RPT_List">#REF!</definedName>
    <definedName name="dms_RPTMonth">#REF!</definedName>
    <definedName name="dms_RPTMonth_List">#REF!</definedName>
    <definedName name="dms_RYE_Formula_Result">#REF!</definedName>
    <definedName name="dms_Sector_List">#REF!</definedName>
    <definedName name="dms_Segment_List">#REF!</definedName>
    <definedName name="dms_ShortRural_flag">#REF!</definedName>
    <definedName name="dms_SingleYear_FinalYear_Ref">#REF!</definedName>
    <definedName name="dms_SingleYear_FinalYear_Result">#REF!</definedName>
    <definedName name="dms_SingleYear_Model">#REF!</definedName>
    <definedName name="dms_SourceList">#REF!</definedName>
    <definedName name="dms_Specified_FinalYear">#REF!</definedName>
    <definedName name="dms_TradingName">#REF!</definedName>
    <definedName name="dms_TradingName_List">#REF!</definedName>
    <definedName name="dms_TradingNameFull_List">#REF!</definedName>
    <definedName name="dms_Urban_flag">#REF!</definedName>
    <definedName name="dms_Worksheet_List">#REF!</definedName>
    <definedName name="FRCP_y1">#REF!</definedName>
    <definedName name="FRCP_y2">#REF!</definedName>
    <definedName name="FRCP_y3">#REF!</definedName>
    <definedName name="FRCP_y4">#REF!</definedName>
    <definedName name="FRCP_y5">#REF!</definedName>
    <definedName name="FRY">#REF!</definedName>
    <definedName name="Pal_Workbook_GUID" hidden="1">"Q76E716EMQYMTDP8KAQDF63S"</definedName>
    <definedName name="PRCP_y2">#REF!</definedName>
    <definedName name="PRCP_y3">#REF!</definedName>
    <definedName name="PRCP_y4">#REF!</definedName>
    <definedName name="PRCP_y5">#REF!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400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18" l="1"/>
  <c r="H86" i="18"/>
  <c r="D88" i="18"/>
  <c r="E88" i="18"/>
  <c r="F88" i="18"/>
  <c r="G88" i="18"/>
  <c r="H88" i="18"/>
  <c r="B47" i="18" l="1"/>
  <c r="B48" i="18"/>
  <c r="K53" i="18"/>
  <c r="H83" i="18" l="1"/>
  <c r="H82" i="18"/>
  <c r="H81" i="18"/>
  <c r="H79" i="18"/>
  <c r="C78" i="18"/>
  <c r="M15" i="18" l="1"/>
  <c r="N15" i="18" s="1"/>
  <c r="K55" i="18" l="1"/>
  <c r="L16" i="18" l="1"/>
  <c r="C37" i="18"/>
  <c r="D37" i="18"/>
  <c r="E37" i="18"/>
  <c r="E55" i="18"/>
  <c r="D55" i="18"/>
  <c r="C55" i="18"/>
  <c r="B46" i="18"/>
  <c r="B45" i="18"/>
  <c r="J16" i="18"/>
  <c r="I16" i="18"/>
  <c r="H16" i="18"/>
  <c r="G16" i="18"/>
  <c r="F16" i="18"/>
  <c r="E16" i="18"/>
  <c r="K16" i="18"/>
  <c r="M17" i="18"/>
  <c r="S46" i="18" l="1"/>
  <c r="S45" i="18"/>
  <c r="S43" i="18"/>
  <c r="S53" i="18"/>
  <c r="J37" i="18"/>
  <c r="K37" i="18"/>
  <c r="I55" i="18"/>
  <c r="G55" i="18"/>
  <c r="L37" i="18"/>
  <c r="F37" i="18"/>
  <c r="F55" i="18"/>
  <c r="L17" i="18"/>
  <c r="H55" i="18"/>
  <c r="J55" i="18"/>
  <c r="G37" i="18"/>
  <c r="S48" i="18"/>
  <c r="I37" i="18"/>
  <c r="S47" i="18"/>
  <c r="H37" i="18"/>
  <c r="R45" i="18" l="1"/>
  <c r="R43" i="18"/>
  <c r="S55" i="18"/>
  <c r="R46" i="18"/>
  <c r="R47" i="18"/>
  <c r="K17" i="18"/>
  <c r="R53" i="18"/>
  <c r="R48" i="18"/>
  <c r="R55" i="18" l="1"/>
  <c r="Q43" i="18"/>
  <c r="Q53" i="18"/>
  <c r="J17" i="18"/>
  <c r="P48" i="18" s="1"/>
  <c r="Q47" i="18"/>
  <c r="Q46" i="18"/>
  <c r="Q45" i="18"/>
  <c r="Q48" i="18"/>
  <c r="P43" i="18" l="1"/>
  <c r="Q55" i="18"/>
  <c r="I17" i="18"/>
  <c r="O53" i="18" s="1"/>
  <c r="P47" i="18"/>
  <c r="P53" i="18"/>
  <c r="P45" i="18"/>
  <c r="P46" i="18"/>
  <c r="Q33" i="18" l="1"/>
  <c r="T28" i="18"/>
  <c r="R33" i="18"/>
  <c r="S28" i="18"/>
  <c r="O43" i="18"/>
  <c r="O46" i="18"/>
  <c r="P31" i="18"/>
  <c r="R31" i="18"/>
  <c r="R36" i="18"/>
  <c r="T32" i="18"/>
  <c r="Q36" i="18"/>
  <c r="R30" i="18"/>
  <c r="Q35" i="18"/>
  <c r="T35" i="18"/>
  <c r="O45" i="18"/>
  <c r="O47" i="18"/>
  <c r="T31" i="18"/>
  <c r="S33" i="18"/>
  <c r="R32" i="18"/>
  <c r="T36" i="18"/>
  <c r="Q32" i="18"/>
  <c r="Q28" i="18"/>
  <c r="P33" i="18"/>
  <c r="Q30" i="18"/>
  <c r="R28" i="18"/>
  <c r="H17" i="18"/>
  <c r="P32" i="18"/>
  <c r="P36" i="18"/>
  <c r="P35" i="18"/>
  <c r="O48" i="18"/>
  <c r="T33" i="18"/>
  <c r="S36" i="18"/>
  <c r="P28" i="18"/>
  <c r="S30" i="18"/>
  <c r="R35" i="18"/>
  <c r="S35" i="18"/>
  <c r="Q31" i="18"/>
  <c r="T30" i="18"/>
  <c r="S31" i="18"/>
  <c r="S32" i="18"/>
  <c r="P30" i="18"/>
  <c r="P55" i="18"/>
  <c r="Q37" i="18" l="1"/>
  <c r="O55" i="18"/>
  <c r="S37" i="18"/>
  <c r="N46" i="18"/>
  <c r="N47" i="18"/>
  <c r="N48" i="18"/>
  <c r="G17" i="18"/>
  <c r="F17" i="18" s="1"/>
  <c r="E17" i="18" s="1"/>
  <c r="D17" i="18" s="1"/>
  <c r="N45" i="18"/>
  <c r="N43" i="18"/>
  <c r="N53" i="18"/>
  <c r="P37" i="18"/>
  <c r="R37" i="18"/>
  <c r="T37" i="18"/>
  <c r="S60" i="18" l="1"/>
  <c r="N55" i="18"/>
  <c r="O30" i="18"/>
  <c r="O36" i="18"/>
  <c r="O35" i="18"/>
  <c r="N32" i="18"/>
  <c r="N35" i="18"/>
  <c r="N28" i="18"/>
  <c r="O28" i="18"/>
  <c r="O33" i="18"/>
  <c r="N31" i="18"/>
  <c r="N30" i="18"/>
  <c r="N33" i="18"/>
  <c r="O32" i="18"/>
  <c r="N36" i="18"/>
  <c r="O31" i="18"/>
  <c r="T55" i="18"/>
  <c r="T60" i="18" s="1"/>
  <c r="R60" i="18"/>
  <c r="Q60" i="18"/>
  <c r="X70" i="18" l="1"/>
  <c r="V70" i="18"/>
  <c r="U70" i="18"/>
  <c r="W70" i="18"/>
  <c r="Y70" i="18"/>
  <c r="Y71" i="18" s="1"/>
  <c r="Y73" i="18" s="1"/>
  <c r="U68" i="18"/>
  <c r="T68" i="18"/>
  <c r="V68" i="18"/>
  <c r="W68" i="18"/>
  <c r="S68" i="18"/>
  <c r="T69" i="18"/>
  <c r="X69" i="18"/>
  <c r="U69" i="18"/>
  <c r="W69" i="18"/>
  <c r="V69" i="18"/>
  <c r="T67" i="18"/>
  <c r="R67" i="18"/>
  <c r="V67" i="18"/>
  <c r="U67" i="18"/>
  <c r="S67" i="18"/>
  <c r="O37" i="18"/>
  <c r="N37" i="18"/>
  <c r="P60" i="18" l="1"/>
  <c r="Q66" i="18" s="1"/>
  <c r="X71" i="18"/>
  <c r="X73" i="18" s="1"/>
  <c r="V71" i="18"/>
  <c r="V73" i="18" s="1"/>
  <c r="W71" i="18"/>
  <c r="W73" i="18" s="1"/>
  <c r="T66" i="18" l="1"/>
  <c r="R66" i="18"/>
  <c r="S66" i="18"/>
  <c r="U66" i="18"/>
  <c r="U71" i="18" s="1"/>
  <c r="Z71" i="18" s="1"/>
  <c r="U73" i="18" l="1"/>
  <c r="Z7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Nicole Haddock</author>
  </authors>
  <commentList>
    <comment ref="M16" authorId="0" shapeId="0" xr:uid="{3FEA37C9-103A-4F10-918A-11E55D9AF33F}">
      <text>
        <r>
          <rPr>
            <b/>
            <sz val="9"/>
            <color indexed="81"/>
            <rFont val="Tahoma"/>
            <family val="2"/>
          </rPr>
          <t>Nicole Haddock:</t>
        </r>
        <r>
          <rPr>
            <sz val="9"/>
            <color indexed="81"/>
            <rFont val="Tahoma"/>
            <family val="2"/>
          </rPr>
          <t xml:space="preserve">
Based on RBA forecast CPI @ end June 2025</t>
        </r>
      </text>
    </comment>
    <comment ref="N16" authorId="0" shapeId="0" xr:uid="{207735EF-0B6F-4A4C-B5FA-E76D8A962B00}">
      <text>
        <r>
          <rPr>
            <b/>
            <sz val="9"/>
            <color indexed="81"/>
            <rFont val="Tahoma"/>
            <family val="2"/>
          </rPr>
          <t>Nicole Haddock:</t>
        </r>
        <r>
          <rPr>
            <sz val="9"/>
            <color indexed="81"/>
            <rFont val="Tahoma"/>
            <family val="2"/>
          </rPr>
          <t xml:space="preserve">
Based on RBA forecast CPI @ end June 2026</t>
        </r>
      </text>
    </comment>
  </commentList>
</comments>
</file>

<file path=xl/sharedStrings.xml><?xml version="1.0" encoding="utf-8"?>
<sst xmlns="http://schemas.openxmlformats.org/spreadsheetml/2006/main" count="137" uniqueCount="70">
  <si>
    <t>REGULATORY REPORTING STATEMENT</t>
  </si>
  <si>
    <t>Instructions</t>
  </si>
  <si>
    <t>AGN (SA)</t>
  </si>
  <si>
    <t>Forthcoming regulatory control period</t>
  </si>
  <si>
    <t>2026-27</t>
  </si>
  <si>
    <t>2027-28</t>
  </si>
  <si>
    <t>2028-29</t>
  </si>
  <si>
    <t>2029-30</t>
  </si>
  <si>
    <t>2030-31</t>
  </si>
  <si>
    <t>Current regulatory control period</t>
  </si>
  <si>
    <t>2018-19</t>
  </si>
  <si>
    <t>2024-25</t>
  </si>
  <si>
    <t>2021-22</t>
  </si>
  <si>
    <t>2025-26</t>
  </si>
  <si>
    <t>2026-27 to 2030-31</t>
  </si>
  <si>
    <t>EFFICIENCY CARRYOVER MECHANISM</t>
  </si>
  <si>
    <t>AGN (SA) is required to populate all input cells (yellow) in this worksheet.</t>
  </si>
  <si>
    <r>
      <t xml:space="preserve">
Efficiency gains are calculated using the formulae below.  Adjusted target and actual amounts are used to calculate the carry over amounts. 
We will calculate the efficiency gain in first year (n) as follows:
E</t>
    </r>
    <r>
      <rPr>
        <vertAlign val="subscript"/>
        <sz val="14"/>
        <color theme="1"/>
        <rFont val="Arial"/>
        <family val="2"/>
      </rPr>
      <t>n</t>
    </r>
    <r>
      <rPr>
        <sz val="12"/>
        <color theme="1"/>
        <rFont val="Arial"/>
        <family val="2"/>
      </rPr>
      <t xml:space="preserve"> = (F</t>
    </r>
    <r>
      <rPr>
        <vertAlign val="subscript"/>
        <sz val="14"/>
        <color theme="1"/>
        <rFont val="Arial"/>
        <family val="2"/>
      </rPr>
      <t>n</t>
    </r>
    <r>
      <rPr>
        <sz val="12"/>
        <color theme="1"/>
        <rFont val="Arial"/>
        <family val="2"/>
      </rPr>
      <t xml:space="preserve"> – A</t>
    </r>
    <r>
      <rPr>
        <vertAlign val="subscript"/>
        <sz val="14"/>
        <color theme="1"/>
        <rFont val="Arial"/>
        <family val="2"/>
      </rPr>
      <t>n</t>
    </r>
    <r>
      <rPr>
        <sz val="12"/>
        <color theme="1"/>
        <rFont val="Arial"/>
        <family val="2"/>
      </rPr>
      <t>) – (F</t>
    </r>
    <r>
      <rPr>
        <vertAlign val="subscript"/>
        <sz val="14"/>
        <color theme="1"/>
        <rFont val="Arial"/>
        <family val="2"/>
      </rPr>
      <t>n-1</t>
    </r>
    <r>
      <rPr>
        <sz val="12"/>
        <color theme="1"/>
        <rFont val="Arial"/>
        <family val="2"/>
      </rPr>
      <t xml:space="preserve"> – A</t>
    </r>
    <r>
      <rPr>
        <vertAlign val="subscript"/>
        <sz val="14"/>
        <color theme="1"/>
        <rFont val="Arial"/>
        <family val="2"/>
      </rPr>
      <t>n-1</t>
    </r>
    <r>
      <rPr>
        <sz val="12"/>
        <color theme="1"/>
        <rFont val="Arial"/>
        <family val="2"/>
      </rPr>
      <t>) + (F</t>
    </r>
    <r>
      <rPr>
        <vertAlign val="subscript"/>
        <sz val="14"/>
        <color theme="1"/>
        <rFont val="Arial"/>
        <family val="2"/>
      </rPr>
      <t>b</t>
    </r>
    <r>
      <rPr>
        <sz val="12"/>
        <color theme="1"/>
        <rFont val="Arial"/>
        <family val="2"/>
      </rPr>
      <t xml:space="preserve"> – A</t>
    </r>
    <r>
      <rPr>
        <vertAlign val="subscript"/>
        <sz val="14"/>
        <color theme="1"/>
        <rFont val="Arial"/>
        <family val="2"/>
      </rPr>
      <t>b</t>
    </r>
    <r>
      <rPr>
        <sz val="12"/>
        <color theme="1"/>
        <rFont val="Arial"/>
        <family val="2"/>
      </rPr>
      <t>)
where F</t>
    </r>
    <r>
      <rPr>
        <vertAlign val="subscript"/>
        <sz val="14"/>
        <color theme="1"/>
        <rFont val="Arial"/>
        <family val="2"/>
      </rPr>
      <t>n</t>
    </r>
    <r>
      <rPr>
        <sz val="12"/>
        <color theme="1"/>
        <rFont val="Arial"/>
        <family val="2"/>
      </rPr>
      <t xml:space="preserve"> is the forecast opex we approved for the first year, and A</t>
    </r>
    <r>
      <rPr>
        <vertAlign val="subscript"/>
        <sz val="14"/>
        <color theme="1"/>
        <rFont val="Arial"/>
        <family val="2"/>
      </rPr>
      <t>n</t>
    </r>
    <r>
      <rPr>
        <sz val="12"/>
        <color theme="1"/>
        <rFont val="Arial"/>
        <family val="2"/>
      </rPr>
      <t xml:space="preserve"> is the actual opex incurred in the first year, and so on. The formula references the base year used to forecast opex. Actual opex in the final year of the current regulatory period should be set so that any incremental efficiency gains made after the base year sum to zero.</t>
    </r>
  </si>
  <si>
    <t>Actual and estimated inflation</t>
  </si>
  <si>
    <t>Actual</t>
  </si>
  <si>
    <t>Estimated</t>
  </si>
  <si>
    <t>2016-17</t>
  </si>
  <si>
    <t>2015-16</t>
  </si>
  <si>
    <t>2017-18</t>
  </si>
  <si>
    <t>2019-20</t>
  </si>
  <si>
    <t>2020-21</t>
  </si>
  <si>
    <t>2022-23</t>
  </si>
  <si>
    <t>2023-24</t>
  </si>
  <si>
    <t>ABS CPI index - June (rebased)</t>
  </si>
  <si>
    <t xml:space="preserve">Inflation rate (per cent) </t>
  </si>
  <si>
    <t>Reconstructed cumulative index (2025-26=1)</t>
  </si>
  <si>
    <t>7.5.1 -  The carryover amounts that arise from applying the ECM during the current regulatory control period</t>
  </si>
  <si>
    <r>
      <t xml:space="preserve">Base year for the previous period </t>
    </r>
    <r>
      <rPr>
        <b/>
        <sz val="9"/>
        <color rgb="FFFF0000"/>
        <rFont val="Calibri"/>
        <family val="2"/>
        <scheme val="minor"/>
      </rPr>
      <t>(drop down menu)</t>
    </r>
  </si>
  <si>
    <t>7.5.1.1 - Opex allowance applicable to ECM (ECM target)</t>
  </si>
  <si>
    <t>$m, real June 2016</t>
  </si>
  <si>
    <t>$m, real June 2021</t>
  </si>
  <si>
    <t>$m, real June 2026</t>
  </si>
  <si>
    <t>Previous period</t>
  </si>
  <si>
    <t>Total opex allowance (inc DRC, UAFG, ARS and VCAP)</t>
  </si>
  <si>
    <t xml:space="preserve">Approved excludable costs - allowance </t>
  </si>
  <si>
    <t>Debt raising costs (DRC)</t>
  </si>
  <si>
    <t>Unaccounted for gas (UAG) (clause 5.1(h)(i))</t>
  </si>
  <si>
    <t>Vulnerable Customers Assistance Program (VCAP)</t>
  </si>
  <si>
    <t xml:space="preserve"> Ancillary Reference Services (ARS)</t>
  </si>
  <si>
    <t>Any cost category that is not forecast using a single year revealed cost approach following this Access Arrangement Period intended to commence 1 July 2026 (clause 5.1(h)(i))</t>
  </si>
  <si>
    <t>Approved pass through event costs (clause 5.1(i))</t>
  </si>
  <si>
    <t>Capitalisation policy changes (clause 5.1(j))</t>
  </si>
  <si>
    <t>Forecast opex for ECM purposes</t>
  </si>
  <si>
    <t>7.5.1.2 - Actual and estimated opex applicable to ECM</t>
  </si>
  <si>
    <t xml:space="preserve">$m, Actual </t>
  </si>
  <si>
    <t>Total opex (inc DRC, UAFG, ARS and VCAP)</t>
  </si>
  <si>
    <t>Approved excludable costs</t>
  </si>
  <si>
    <t>AGN (SA) to nominate base year used to forecast opex 
(drop down menu)</t>
  </si>
  <si>
    <t>Movements in provisions related to opex</t>
  </si>
  <si>
    <t>Actual opex for ECM purposes</t>
  </si>
  <si>
    <t>Base year non-recurrent efficiency gain ($m)</t>
  </si>
  <si>
    <t>Incremental gain $m, real June 2026</t>
  </si>
  <si>
    <t>Carryover</t>
  </si>
  <si>
    <t>Total</t>
  </si>
  <si>
    <t>Total Carryover Amount ($m, June 2026)</t>
  </si>
  <si>
    <t>PTRM inputs ($m, June 2026)</t>
  </si>
  <si>
    <t>7.5.2 - Proposed forecast opex for the ECM for the forthcoming regulatory control period</t>
  </si>
  <si>
    <t>Forecast opex</t>
  </si>
  <si>
    <t>Less excluded costs</t>
  </si>
  <si>
    <t xml:space="preserve"> Debt raising costs (DRC)</t>
  </si>
  <si>
    <t xml:space="preserve"> Unaccounted for gas (UAG) (clause 5.1(h)(i))</t>
  </si>
  <si>
    <t>Any cost category that is not forecast using a single year revealed cost approach following this Access Arrangement Period intended to commence 1 July 2026 (clause 5.1(h)(i)):</t>
  </si>
  <si>
    <t>Purchase of renewable gas certificates</t>
  </si>
  <si>
    <t>Movement in provisions</t>
  </si>
  <si>
    <t>Adjusted forecast opex ($m,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</si>
</sst>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2]* #,##0.00_);_([$€-2]* \(#,##0.00\);_([$€-2]* &quot;-&quot;??_)"/>
    <numFmt numFmtId="169" formatCode="_-* #,##0.00_-;[Red]\(#,##0.00\)_-;_-* &quot;-&quot;??_-;_-@_-"/>
    <numFmt numFmtId="170" formatCode="mm/dd/yy"/>
    <numFmt numFmtId="171" formatCode="0_);[Red]\(0\)"/>
    <numFmt numFmtId="172" formatCode="0.0%"/>
    <numFmt numFmtId="173" formatCode="_(* #,##0.0_);_(* \(#,##0.0\);_(* &quot;-&quot;?_);_(@_)"/>
    <numFmt numFmtId="174" formatCode="_(* #,##0_);_(* \(#,##0\);_(* &quot;-&quot;?_);_(@_)"/>
    <numFmt numFmtId="175" formatCode="#,##0.000_ ;[Red]\-#,##0.000\ "/>
    <numFmt numFmtId="176" formatCode="#,##0.0_);\(#,##0.0\)"/>
    <numFmt numFmtId="177" formatCode="#,##0_ ;\-#,##0\ "/>
    <numFmt numFmtId="178" formatCode="#,##0;[Red]\(#,##0.0\)"/>
    <numFmt numFmtId="179" formatCode="#,##0_ ;[Red]\(#,##0\)\ "/>
    <numFmt numFmtId="180" formatCode="#,##0.00;\(#,##0.00\)"/>
    <numFmt numFmtId="181" formatCode="_)d\-mmm\-yy_)"/>
    <numFmt numFmtId="182" formatCode="_(#,##0.0_);\(#,##0.0\);_(&quot;-&quot;_)"/>
    <numFmt numFmtId="183" formatCode="_(###0_);\(###0\);_(###0_)"/>
    <numFmt numFmtId="184" formatCode="#,##0.0000_);[Red]\(#,##0.0000\)"/>
    <numFmt numFmtId="185" formatCode="0.0"/>
    <numFmt numFmtId="186" formatCode="_-* #,##0_-;\-* #,##0_-;_-* &quot;-&quot;??_-;_-@_-"/>
    <numFmt numFmtId="187" formatCode="_-* #,##0.0_-;\-* #,##0.0_-;_-* &quot;-&quot;??_-;_-@_-"/>
    <numFmt numFmtId="188" formatCode="#,##0_ ;\(#,##0\)_ "/>
    <numFmt numFmtId="189" formatCode="#,##0.0_ ;\-#,##0.0\ "/>
    <numFmt numFmtId="190" formatCode="#,##0;\(#,##0\)"/>
    <numFmt numFmtId="191" formatCode="0.000"/>
    <numFmt numFmtId="192" formatCode="#,##0.00_ ;\-#,##0.00\ "/>
  </numFmts>
  <fonts count="9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1"/>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2"/>
      <color theme="0"/>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2"/>
      <color rgb="FFFF0000"/>
      <name val="Calibri"/>
      <family val="2"/>
      <scheme val="minor"/>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0"/>
      <color theme="0"/>
      <name val="Arial"/>
      <family val="2"/>
    </font>
    <font>
      <sz val="12"/>
      <name val="Arial"/>
      <family val="2"/>
    </font>
    <font>
      <sz val="12"/>
      <color theme="1"/>
      <name val="Arial"/>
      <family val="2"/>
    </font>
    <font>
      <vertAlign val="subscript"/>
      <sz val="14"/>
      <color theme="1"/>
      <name val="Arial"/>
      <family val="2"/>
    </font>
    <font>
      <b/>
      <sz val="11"/>
      <color rgb="FFFF0000"/>
      <name val="Calibri"/>
      <family val="2"/>
      <scheme val="minor"/>
    </font>
    <font>
      <b/>
      <sz val="9"/>
      <color rgb="FFFF0000"/>
      <name val="Calibri"/>
      <family val="2"/>
      <scheme val="minor"/>
    </font>
    <font>
      <b/>
      <sz val="10"/>
      <color rgb="FFFF0000"/>
      <name val="Arial"/>
      <family val="2"/>
    </font>
    <font>
      <b/>
      <i/>
      <sz val="10"/>
      <color rgb="FFFF0000"/>
      <name val="Arial"/>
      <family val="2"/>
    </font>
    <font>
      <b/>
      <sz val="11"/>
      <color rgb="FFFF0000"/>
      <name val="Arial"/>
      <family val="2"/>
    </font>
    <font>
      <sz val="11"/>
      <color rgb="FFFF33CC"/>
      <name val="Calibri"/>
      <family val="2"/>
      <scheme val="minor"/>
    </font>
    <font>
      <sz val="11"/>
      <color rgb="FFFF0000"/>
      <name val="Calibri"/>
      <family val="2"/>
      <scheme val="minor"/>
    </font>
    <font>
      <sz val="9"/>
      <color indexed="81"/>
      <name val="Tahoma"/>
      <family val="2"/>
    </font>
    <font>
      <b/>
      <sz val="9"/>
      <color indexed="81"/>
      <name val="Tahoma"/>
      <family val="2"/>
    </font>
    <font>
      <sz val="11"/>
      <color theme="1"/>
      <name val="Calibri"/>
      <family val="2"/>
    </font>
    <font>
      <b/>
      <sz val="12"/>
      <color rgb="FFFFFFFF"/>
      <name val="Arial"/>
      <family val="2"/>
    </font>
    <font>
      <b/>
      <sz val="14"/>
      <color rgb="FFFFFFFF"/>
      <name val="Calibri"/>
      <family val="2"/>
    </font>
    <font>
      <b/>
      <sz val="11"/>
      <color rgb="FF000000"/>
      <name val="Calibri"/>
      <family val="2"/>
    </font>
    <font>
      <b/>
      <sz val="11"/>
      <color rgb="FFFFFFFF"/>
      <name val="Arial"/>
      <family val="2"/>
    </font>
    <font>
      <b/>
      <sz val="10"/>
      <color rgb="FFFFFFFF"/>
      <name val="Arial"/>
      <family val="2"/>
    </font>
  </fonts>
  <fills count="6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1"/>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solid">
        <fgColor rgb="FFFFFFCC"/>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1" tint="0.249977111117893"/>
        <bgColor indexed="64"/>
      </patternFill>
    </fill>
    <fill>
      <patternFill patternType="solid">
        <fgColor rgb="FFFFC7CE"/>
        <bgColor indexed="64"/>
      </patternFill>
    </fill>
    <fill>
      <patternFill patternType="solid">
        <fgColor indexed="22"/>
        <bgColor auto="1"/>
      </patternFill>
    </fill>
    <fill>
      <patternFill patternType="solid">
        <fgColor rgb="FFFFFFCC"/>
        <bgColor rgb="FF000000"/>
      </patternFill>
    </fill>
    <fill>
      <patternFill patternType="solid">
        <fgColor rgb="FFFFFFFF"/>
        <bgColor rgb="FF000000"/>
      </patternFill>
    </fill>
    <fill>
      <patternFill patternType="solid">
        <fgColor rgb="FFBFBFBF"/>
        <bgColor rgb="FF000000"/>
      </patternFill>
    </fill>
    <fill>
      <patternFill patternType="solid">
        <fgColor rgb="FF000000"/>
        <bgColor rgb="FF000000"/>
      </patternFill>
    </fill>
    <fill>
      <patternFill patternType="solid">
        <fgColor rgb="FF8DB4E2"/>
        <bgColor rgb="FF000000"/>
      </patternFill>
    </fill>
    <fill>
      <patternFill patternType="solid">
        <fgColor rgb="FF404040"/>
        <bgColor rgb="FF000000"/>
      </patternFill>
    </fill>
  </fills>
  <borders count="162">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style="thin">
        <color theme="0" tint="-0.34998626667073579"/>
      </bottom>
      <diagonal/>
    </border>
    <border>
      <left style="medium">
        <color auto="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style="medium">
        <color auto="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thin">
        <color indexed="64"/>
      </right>
      <top style="medium">
        <color auto="1"/>
      </top>
      <bottom style="thin">
        <color theme="0" tint="-0.34998626667073579"/>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right/>
      <top style="thin">
        <color indexed="49"/>
      </top>
      <bottom style="double">
        <color indexed="49"/>
      </bottom>
      <diagonal/>
    </border>
    <border>
      <left style="medium">
        <color indexed="64"/>
      </left>
      <right style="thin">
        <color theme="0" tint="-0.34998626667073579"/>
      </right>
      <top style="thin">
        <color theme="0" tint="-0.34998626667073579"/>
      </top>
      <bottom style="medium">
        <color auto="1"/>
      </bottom>
      <diagonal/>
    </border>
    <border>
      <left style="medium">
        <color indexed="64"/>
      </left>
      <right/>
      <top/>
      <bottom style="medium">
        <color auto="1"/>
      </bottom>
      <diagonal/>
    </border>
    <border>
      <left style="thin">
        <color theme="0" tint="-0.34998626667073579"/>
      </left>
      <right/>
      <top style="thin">
        <color theme="0" tint="-0.34998626667073579"/>
      </top>
      <bottom style="medium">
        <color auto="1"/>
      </bottom>
      <diagonal/>
    </border>
    <border>
      <left/>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medium">
        <color indexed="64"/>
      </left>
      <right/>
      <top style="medium">
        <color indexed="64"/>
      </top>
      <bottom style="thin">
        <color indexed="64"/>
      </bottom>
      <diagonal/>
    </border>
    <border>
      <left style="thin">
        <color theme="0" tint="-0.34998626667073579"/>
      </left>
      <right style="medium">
        <color indexed="64"/>
      </right>
      <top/>
      <bottom style="thin">
        <color theme="0" tint="-0.34998626667073579"/>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thin">
        <color indexed="64"/>
      </right>
      <top style="medium">
        <color auto="1"/>
      </top>
      <bottom style="thin">
        <color theme="0" tint="-0.34998626667073579"/>
      </bottom>
      <diagonal/>
    </border>
    <border>
      <left/>
      <right style="thin">
        <color theme="0" tint="-0.24994659260841701"/>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style="medium">
        <color auto="1"/>
      </left>
      <right style="thin">
        <color theme="0" tint="-0.34998626667073579"/>
      </right>
      <top style="medium">
        <color indexed="64"/>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auto="1"/>
      </bottom>
      <diagonal/>
    </border>
    <border>
      <left/>
      <right style="thin">
        <color indexed="64"/>
      </right>
      <top/>
      <bottom style="medium">
        <color indexed="64"/>
      </bottom>
      <diagonal/>
    </border>
    <border>
      <left/>
      <right style="thin">
        <color auto="1"/>
      </right>
      <top style="medium">
        <color auto="1"/>
      </top>
      <bottom style="medium">
        <color auto="1"/>
      </bottom>
      <diagonal/>
    </border>
    <border>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style="thin">
        <color theme="0" tint="-0.24994659260841701"/>
      </left>
      <right style="medium">
        <color indexed="64"/>
      </right>
      <top style="thin">
        <color theme="0" tint="-0.24994659260841701"/>
      </top>
      <bottom/>
      <diagonal/>
    </border>
    <border>
      <left/>
      <right style="thin">
        <color indexed="64"/>
      </right>
      <top style="medium">
        <color indexed="64"/>
      </top>
      <bottom style="thin">
        <color indexed="64"/>
      </bottom>
      <diagonal/>
    </border>
    <border>
      <left style="thin">
        <color theme="0" tint="-0.34998626667073579"/>
      </left>
      <right style="medium">
        <color indexed="64"/>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indexed="64"/>
      </top>
      <bottom style="thin">
        <color theme="0" tint="-0.34998626667073579"/>
      </bottom>
      <diagonal/>
    </border>
    <border>
      <left style="thin">
        <color theme="0" tint="-0.34998626667073579"/>
      </left>
      <right/>
      <top style="medium">
        <color auto="1"/>
      </top>
      <bottom style="thin">
        <color theme="0" tint="-0.34998626667073579"/>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auto="1"/>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24994659260841701"/>
      </right>
      <top style="thin">
        <color theme="0" tint="-0.24994659260841701"/>
      </top>
      <bottom/>
      <diagonal/>
    </border>
    <border>
      <left style="thin">
        <color theme="0" tint="-0.34998626667073579"/>
      </left>
      <right style="thin">
        <color indexed="64"/>
      </right>
      <top/>
      <bottom/>
      <diagonal/>
    </border>
    <border>
      <left/>
      <right style="thin">
        <color indexed="64"/>
      </right>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style="thin">
        <color theme="0" tint="-0.24994659260841701"/>
      </right>
      <top/>
      <bottom style="thin">
        <color theme="0" tint="-0.24994659260841701"/>
      </bottom>
      <diagonal/>
    </border>
    <border>
      <left style="medium">
        <color indexed="64"/>
      </left>
      <right style="thin">
        <color theme="0" tint="-0.34998626667073579"/>
      </right>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medium">
        <color indexed="64"/>
      </top>
      <bottom style="medium">
        <color indexed="64"/>
      </bottom>
      <diagonal/>
    </border>
    <border>
      <left/>
      <right style="thin">
        <color theme="0" tint="-0.24994659260841701"/>
      </right>
      <top/>
      <bottom style="thin">
        <color theme="0" tint="-0.24994659260841701"/>
      </bottom>
      <diagonal/>
    </border>
    <border>
      <left style="thin">
        <color theme="0" tint="-0.34998626667073579"/>
      </left>
      <right/>
      <top style="medium">
        <color indexed="64"/>
      </top>
      <bottom style="medium">
        <color indexed="64"/>
      </bottom>
      <diagonal/>
    </border>
    <border>
      <left/>
      <right style="thin">
        <color theme="0" tint="-0.34998626667073579"/>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1"/>
      </left>
      <right style="medium">
        <color indexed="64"/>
      </right>
      <top style="medium">
        <color indexed="64"/>
      </top>
      <bottom/>
      <diagonal/>
    </border>
    <border>
      <left style="thin">
        <color theme="1"/>
      </left>
      <right style="medium">
        <color indexed="64"/>
      </right>
      <top/>
      <bottom/>
      <diagonal/>
    </border>
    <border>
      <left style="thin">
        <color theme="1"/>
      </left>
      <right style="medium">
        <color indexed="64"/>
      </right>
      <top/>
      <bottom style="medium">
        <color indexed="64"/>
      </bottom>
      <diagonal/>
    </border>
    <border>
      <left style="thin">
        <color rgb="FFBFBFBF"/>
      </left>
      <right style="thin">
        <color rgb="FFBFBFBF"/>
      </right>
      <top style="thin">
        <color rgb="FFBFBFBF"/>
      </top>
      <bottom style="medium">
        <color indexed="64"/>
      </bottom>
      <diagonal/>
    </border>
    <border>
      <left style="medium">
        <color indexed="64"/>
      </left>
      <right style="thin">
        <color indexed="64"/>
      </right>
      <top style="medium">
        <color indexed="64"/>
      </top>
      <bottom style="medium">
        <color indexed="64"/>
      </bottom>
      <diagonal/>
    </border>
    <border>
      <left/>
      <right style="thin">
        <color rgb="FFBFBFBF"/>
      </right>
      <top style="medium">
        <color indexed="64"/>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thin">
        <color indexed="64"/>
      </right>
      <top style="medium">
        <color auto="1"/>
      </top>
      <bottom style="thin">
        <color rgb="FFBFBFBF"/>
      </bottom>
      <diagonal/>
    </border>
    <border>
      <left/>
      <right style="medium">
        <color indexed="64"/>
      </right>
      <top style="medium">
        <color indexed="64"/>
      </top>
      <bottom style="thin">
        <color rgb="FFA6A6A6"/>
      </bottom>
      <diagonal/>
    </border>
    <border>
      <left/>
      <right style="thin">
        <color rgb="FFBFBFBF"/>
      </right>
      <top style="thin">
        <color rgb="FFBFBFBF"/>
      </top>
      <bottom style="medium">
        <color auto="1"/>
      </bottom>
      <diagonal/>
    </border>
    <border>
      <left style="thin">
        <color rgb="FFBFBFBF"/>
      </left>
      <right style="thin">
        <color auto="1"/>
      </right>
      <top style="thin">
        <color rgb="FFBFBFBF"/>
      </top>
      <bottom style="medium">
        <color indexed="64"/>
      </bottom>
      <diagonal/>
    </border>
    <border>
      <left/>
      <right style="medium">
        <color indexed="64"/>
      </right>
      <top style="thin">
        <color rgb="FFA6A6A6"/>
      </top>
      <bottom style="thin">
        <color rgb="FFA6A6A6"/>
      </bottom>
      <diagonal/>
    </border>
    <border>
      <left/>
      <right style="thin">
        <color rgb="FFA6A6A6"/>
      </right>
      <top/>
      <bottom style="medium">
        <color auto="1"/>
      </bottom>
      <diagonal/>
    </border>
    <border>
      <left style="thin">
        <color rgb="FFA6A6A6"/>
      </left>
      <right style="thin">
        <color rgb="FFA6A6A6"/>
      </right>
      <top/>
      <bottom style="medium">
        <color auto="1"/>
      </bottom>
      <diagonal/>
    </border>
    <border>
      <left style="medium">
        <color indexed="64"/>
      </left>
      <right style="medium">
        <color indexed="64"/>
      </right>
      <top style="thin">
        <color rgb="FFA6A6A6"/>
      </top>
      <bottom style="thin">
        <color rgb="FFA6A6A6"/>
      </bottom>
      <diagonal/>
    </border>
    <border>
      <left style="medium">
        <color auto="1"/>
      </left>
      <right style="thin">
        <color indexed="64"/>
      </right>
      <top style="medium">
        <color auto="1"/>
      </top>
      <bottom style="thin">
        <color rgb="FFA6A6A6"/>
      </bottom>
      <diagonal/>
    </border>
    <border>
      <left style="medium">
        <color auto="1"/>
      </left>
      <right style="thin">
        <color indexed="64"/>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right style="thin">
        <color rgb="FFA6A6A6"/>
      </right>
      <top style="medium">
        <color auto="1"/>
      </top>
      <bottom style="medium">
        <color auto="1"/>
      </bottom>
      <diagonal/>
    </border>
    <border>
      <left style="thin">
        <color rgb="FFA6A6A6"/>
      </left>
      <right style="medium">
        <color indexed="64"/>
      </right>
      <top style="medium">
        <color indexed="64"/>
      </top>
      <bottom style="medium">
        <color indexed="64"/>
      </bottom>
      <diagonal/>
    </border>
    <border>
      <left style="thin">
        <color theme="0" tint="-0.34998626667073579"/>
      </left>
      <right/>
      <top/>
      <bottom style="thin">
        <color theme="0" tint="-0.34998626667073579"/>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indexed="64"/>
      </right>
      <top/>
      <bottom/>
      <diagonal/>
    </border>
  </borders>
  <cellStyleXfs count="710">
    <xf numFmtId="0" fontId="0" fillId="0" borderId="0"/>
    <xf numFmtId="9" fontId="1" fillId="0" borderId="0" applyFont="0" applyFill="0" applyBorder="0" applyAlignment="0" applyProtection="0"/>
    <xf numFmtId="0" fontId="3" fillId="0" borderId="0"/>
    <xf numFmtId="0" fontId="3" fillId="0" borderId="0"/>
    <xf numFmtId="0" fontId="1" fillId="0" borderId="0"/>
    <xf numFmtId="0" fontId="3" fillId="0" borderId="0"/>
    <xf numFmtId="0" fontId="1" fillId="0" borderId="0"/>
    <xf numFmtId="0" fontId="1" fillId="0" borderId="0"/>
    <xf numFmtId="0" fontId="3" fillId="8" borderId="0"/>
    <xf numFmtId="0" fontId="3" fillId="0" borderId="0"/>
    <xf numFmtId="168" fontId="3" fillId="0" borderId="0"/>
    <xf numFmtId="0" fontId="3" fillId="0" borderId="0"/>
    <xf numFmtId="168" fontId="3" fillId="0" borderId="0"/>
    <xf numFmtId="168" fontId="3" fillId="0" borderId="0"/>
    <xf numFmtId="0" fontId="11" fillId="0" borderId="0"/>
    <xf numFmtId="0" fontId="11" fillId="0" borderId="0"/>
    <xf numFmtId="0" fontId="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xf numFmtId="0" fontId="3" fillId="0" borderId="0"/>
    <xf numFmtId="0" fontId="3" fillId="0" borderId="0"/>
    <xf numFmtId="169" fontId="13" fillId="0" borderId="0"/>
    <xf numFmtId="169" fontId="13" fillId="0" borderId="0"/>
    <xf numFmtId="0" fontId="14" fillId="12" borderId="0" applyNumberFormat="0" applyBorder="0" applyAlignment="0" applyProtection="0"/>
    <xf numFmtId="0" fontId="1" fillId="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2" borderId="0" applyNumberFormat="0" applyBorder="0" applyAlignment="0" applyProtection="0"/>
    <xf numFmtId="0" fontId="1" fillId="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5" fillId="22"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4" fillId="21"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6" fillId="0" borderId="0"/>
    <xf numFmtId="164" fontId="17" fillId="0" borderId="0" applyFont="0" applyFill="0" applyBorder="0" applyAlignment="0" applyProtection="0"/>
    <xf numFmtId="0" fontId="18" fillId="31" borderId="0" applyNumberFormat="0" applyBorder="0" applyAlignment="0" applyProtection="0"/>
    <xf numFmtId="0" fontId="19" fillId="0" borderId="0" applyNumberFormat="0" applyFill="0" applyBorder="0" applyAlignment="0"/>
    <xf numFmtId="165" fontId="3" fillId="32" borderId="0" applyNumberFormat="0" applyFont="0" applyBorder="0" applyAlignment="0">
      <alignment horizontal="right"/>
    </xf>
    <xf numFmtId="165" fontId="3" fillId="32" borderId="0" applyNumberFormat="0" applyFont="0" applyBorder="0" applyAlignment="0">
      <alignment horizontal="right"/>
    </xf>
    <xf numFmtId="165" fontId="3" fillId="32" borderId="0" applyNumberFormat="0" applyFont="0" applyBorder="0" applyAlignment="0">
      <alignment horizontal="right"/>
    </xf>
    <xf numFmtId="165" fontId="3" fillId="32" borderId="0" applyNumberFormat="0" applyFont="0" applyBorder="0" applyAlignment="0">
      <alignment horizontal="right"/>
    </xf>
    <xf numFmtId="0" fontId="20" fillId="0" borderId="0" applyNumberFormat="0" applyFill="0" applyBorder="0" applyAlignment="0">
      <protection locked="0"/>
    </xf>
    <xf numFmtId="0" fontId="21" fillId="15" borderId="33" applyNumberFormat="0" applyAlignment="0" applyProtection="0"/>
    <xf numFmtId="0" fontId="21" fillId="15" borderId="33" applyNumberFormat="0" applyAlignment="0" applyProtection="0"/>
    <xf numFmtId="0" fontId="21" fillId="15" borderId="33" applyNumberFormat="0" applyAlignment="0" applyProtection="0"/>
    <xf numFmtId="0" fontId="21" fillId="15" borderId="33" applyNumberFormat="0" applyAlignment="0" applyProtection="0"/>
    <xf numFmtId="0" fontId="21" fillId="15" borderId="33" applyNumberFormat="0" applyAlignment="0" applyProtection="0"/>
    <xf numFmtId="0" fontId="21" fillId="15" borderId="33" applyNumberFormat="0" applyAlignment="0" applyProtection="0"/>
    <xf numFmtId="0" fontId="21" fillId="15" borderId="33" applyNumberFormat="0" applyAlignment="0" applyProtection="0"/>
    <xf numFmtId="0" fontId="22" fillId="33" borderId="34" applyNumberFormat="0" applyAlignment="0" applyProtection="0"/>
    <xf numFmtId="0" fontId="22" fillId="33" borderId="34" applyNumberFormat="0" applyAlignment="0" applyProtection="0"/>
    <xf numFmtId="165" fontId="3" fillId="0" borderId="0" applyFont="0" applyFill="0" applyBorder="0" applyAlignment="0" applyProtection="0"/>
    <xf numFmtId="0" fontId="2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14" fillId="0" borderId="0" applyFont="0" applyFill="0" applyBorder="0" applyAlignment="0" applyProtection="0"/>
    <xf numFmtId="167" fontId="3" fillId="0" borderId="0" applyFont="0" applyFill="0" applyBorder="0" applyAlignment="0" applyProtection="0"/>
    <xf numFmtId="167" fontId="14"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3" fillId="0" borderId="0" applyFont="0" applyFill="0" applyBorder="0" applyAlignment="0" applyProtection="0"/>
    <xf numFmtId="167" fontId="24" fillId="0" borderId="0" applyFont="0" applyFill="0" applyBorder="0" applyAlignment="0" applyProtection="0"/>
    <xf numFmtId="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25"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168" fontId="14" fillId="0" borderId="0" applyFont="0" applyFill="0" applyBorder="0" applyAlignment="0" applyProtection="0"/>
    <xf numFmtId="0" fontId="28" fillId="0" borderId="0" applyNumberForma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0" fontId="29" fillId="0" borderId="0"/>
    <xf numFmtId="0" fontId="30" fillId="0" borderId="0"/>
    <xf numFmtId="0" fontId="31" fillId="39" borderId="0" applyNumberFormat="0" applyBorder="0" applyAlignment="0" applyProtection="0"/>
    <xf numFmtId="0" fontId="6" fillId="0" borderId="0" applyFill="0" applyBorder="0">
      <alignment vertical="center"/>
    </xf>
    <xf numFmtId="0" fontId="32" fillId="0" borderId="36" applyNumberFormat="0" applyFill="0" applyAlignment="0" applyProtection="0"/>
    <xf numFmtId="0" fontId="6" fillId="0" borderId="0" applyFill="0" applyBorder="0">
      <alignment vertical="center"/>
    </xf>
    <xf numFmtId="0" fontId="33" fillId="0" borderId="0" applyFill="0" applyBorder="0">
      <alignment vertical="center"/>
    </xf>
    <xf numFmtId="0" fontId="34" fillId="0" borderId="37" applyNumberFormat="0" applyFill="0" applyAlignment="0" applyProtection="0"/>
    <xf numFmtId="0" fontId="33" fillId="0" borderId="0" applyFill="0" applyBorder="0">
      <alignment vertical="center"/>
    </xf>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6" fillId="0" borderId="0" applyFill="0" applyBorder="0">
      <alignment vertical="center"/>
    </xf>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5" fillId="0" borderId="38" applyNumberFormat="0" applyFill="0" applyAlignment="0" applyProtection="0"/>
    <xf numFmtId="0" fontId="36" fillId="0" borderId="0" applyFill="0" applyBorder="0">
      <alignment vertical="center"/>
    </xf>
    <xf numFmtId="0" fontId="13" fillId="0" borderId="0" applyFill="0" applyBorder="0">
      <alignment vertical="center"/>
    </xf>
    <xf numFmtId="0" fontId="35" fillId="0" borderId="0" applyNumberFormat="0" applyFill="0" applyBorder="0" applyAlignment="0" applyProtection="0"/>
    <xf numFmtId="0" fontId="13" fillId="0" borderId="0" applyFill="0" applyBorder="0">
      <alignment vertical="center"/>
    </xf>
    <xf numFmtId="172" fontId="37"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xf numFmtId="0" fontId="39" fillId="0" borderId="0" applyNumberFormat="0" applyFill="0" applyBorder="0" applyAlignment="0" applyProtection="0">
      <alignment vertical="top"/>
      <protection locked="0"/>
    </xf>
    <xf numFmtId="0" fontId="42" fillId="0" borderId="0" applyFill="0" applyBorder="0">
      <alignment horizontal="center" vertical="center"/>
      <protection locked="0"/>
    </xf>
    <xf numFmtId="0" fontId="43" fillId="0" borderId="0" applyFill="0" applyBorder="0">
      <alignment horizontal="left" vertical="center"/>
      <protection locked="0"/>
    </xf>
    <xf numFmtId="173" fontId="3" fillId="40" borderId="0" applyFont="0" applyBorder="0">
      <alignment horizontal="right"/>
    </xf>
    <xf numFmtId="172" fontId="3" fillId="40" borderId="0" applyFont="0" applyBorder="0" applyAlignment="0"/>
    <xf numFmtId="173" fontId="3" fillId="40" borderId="0" applyFont="0" applyBorder="0">
      <alignment horizontal="right"/>
    </xf>
    <xf numFmtId="0" fontId="44" fillId="13" borderId="33" applyNumberFormat="0" applyAlignment="0" applyProtection="0"/>
    <xf numFmtId="0" fontId="44" fillId="13" borderId="33" applyNumberFormat="0" applyAlignment="0" applyProtection="0"/>
    <xf numFmtId="0" fontId="44" fillId="13" borderId="33" applyNumberFormat="0" applyAlignment="0" applyProtection="0"/>
    <xf numFmtId="0" fontId="44" fillId="13" borderId="33" applyNumberFormat="0" applyAlignment="0" applyProtection="0"/>
    <xf numFmtId="0" fontId="44" fillId="13" borderId="33" applyNumberFormat="0" applyAlignment="0" applyProtection="0"/>
    <xf numFmtId="0" fontId="44" fillId="13" borderId="33" applyNumberFormat="0" applyAlignment="0" applyProtection="0"/>
    <xf numFmtId="0" fontId="44" fillId="13" borderId="33" applyNumberFormat="0" applyAlignment="0" applyProtection="0"/>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1" borderId="0" applyFont="0" applyBorder="0" applyAlignment="0">
      <alignment horizontal="right"/>
      <protection locked="0"/>
    </xf>
    <xf numFmtId="165" fontId="3" fillId="42" borderId="0" applyFont="0" applyBorder="0" applyAlignment="0">
      <alignment horizontal="right"/>
      <protection locked="0"/>
    </xf>
    <xf numFmtId="10" fontId="3" fillId="42" borderId="0" applyFont="0" applyBorder="0">
      <alignment horizontal="right"/>
      <protection locked="0"/>
    </xf>
    <xf numFmtId="165" fontId="3" fillId="42" borderId="0" applyFont="0" applyBorder="0" applyAlignment="0">
      <alignment horizontal="right"/>
      <protection locked="0"/>
    </xf>
    <xf numFmtId="3" fontId="3" fillId="43" borderId="0" applyFont="0" applyBorder="0">
      <protection locked="0"/>
    </xf>
    <xf numFmtId="172" fontId="33" fillId="43" borderId="0" applyBorder="0" applyAlignment="0">
      <protection locked="0"/>
    </xf>
    <xf numFmtId="174" fontId="3" fillId="44" borderId="0" applyFont="0" applyBorder="0">
      <alignment horizontal="right"/>
      <protection locked="0"/>
    </xf>
    <xf numFmtId="174" fontId="3" fillId="44" borderId="0" applyFont="0" applyBorder="0">
      <alignment horizontal="right"/>
      <protection locked="0"/>
    </xf>
    <xf numFmtId="174" fontId="3" fillId="44" borderId="0" applyFont="0" applyBorder="0">
      <alignment horizontal="right"/>
      <protection locked="0"/>
    </xf>
    <xf numFmtId="165" fontId="3" fillId="40" borderId="0" applyFont="0" applyBorder="0">
      <alignment horizontal="right"/>
      <protection locked="0"/>
    </xf>
    <xf numFmtId="165" fontId="3" fillId="40" borderId="0" applyFont="0" applyBorder="0">
      <alignment horizontal="right"/>
      <protection locked="0"/>
    </xf>
    <xf numFmtId="165" fontId="3" fillId="40" borderId="0" applyFont="0" applyBorder="0">
      <alignment horizontal="right"/>
      <protection locked="0"/>
    </xf>
    <xf numFmtId="175" fontId="1" fillId="35" borderId="16">
      <protection locked="0"/>
    </xf>
    <xf numFmtId="175" fontId="1" fillId="35" borderId="16">
      <protection locked="0"/>
    </xf>
    <xf numFmtId="175" fontId="1" fillId="35" borderId="16">
      <protection locked="0"/>
    </xf>
    <xf numFmtId="49" fontId="1" fillId="35" borderId="16" applyFont="0" applyAlignment="0">
      <alignment horizontal="left" vertical="center" wrapText="1"/>
      <protection locked="0"/>
    </xf>
    <xf numFmtId="49" fontId="1" fillId="35" borderId="16" applyFont="0" applyAlignment="0">
      <alignment horizontal="left" vertical="center" wrapText="1"/>
      <protection locked="0"/>
    </xf>
    <xf numFmtId="49" fontId="1" fillId="35" borderId="16" applyFont="0" applyAlignment="0">
      <alignment horizontal="left" vertical="center" wrapText="1"/>
      <protection locked="0"/>
    </xf>
    <xf numFmtId="172" fontId="45" fillId="45" borderId="0" applyBorder="0" applyAlignment="0"/>
    <xf numFmtId="0" fontId="13" fillId="32" borderId="0"/>
    <xf numFmtId="0" fontId="46" fillId="0" borderId="39" applyNumberFormat="0" applyFill="0" applyAlignment="0" applyProtection="0"/>
    <xf numFmtId="173" fontId="9" fillId="32" borderId="40" applyFont="0" applyBorder="0" applyAlignment="0"/>
    <xf numFmtId="172" fontId="33" fillId="32" borderId="0" applyFont="0" applyBorder="0" applyAlignment="0"/>
    <xf numFmtId="176" fontId="47" fillId="0" borderId="0"/>
    <xf numFmtId="0" fontId="48" fillId="0" borderId="0" applyFill="0" applyBorder="0">
      <alignment horizontal="left" vertical="center"/>
    </xf>
    <xf numFmtId="0" fontId="49" fillId="16" borderId="0" applyNumberFormat="0" applyBorder="0" applyAlignment="0" applyProtection="0"/>
    <xf numFmtId="175" fontId="1" fillId="4" borderId="16"/>
    <xf numFmtId="175" fontId="1" fillId="4" borderId="16"/>
    <xf numFmtId="175" fontId="1" fillId="4" borderId="16"/>
    <xf numFmtId="177" fontId="50" fillId="0" borderId="0"/>
    <xf numFmtId="0" fontId="3" fillId="0" borderId="0"/>
    <xf numFmtId="0" fontId="3" fillId="0" borderId="0"/>
    <xf numFmtId="0" fontId="3" fillId="0" borderId="0"/>
    <xf numFmtId="0" fontId="3" fillId="8"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8"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8" borderId="0"/>
    <xf numFmtId="0" fontId="3" fillId="8" borderId="0"/>
    <xf numFmtId="0" fontId="3" fillId="0" borderId="0"/>
    <xf numFmtId="0" fontId="1" fillId="0" borderId="0">
      <protection locked="0"/>
    </xf>
    <xf numFmtId="0" fontId="3" fillId="0" borderId="0"/>
    <xf numFmtId="0" fontId="24" fillId="0" borderId="0"/>
    <xf numFmtId="0" fontId="14" fillId="0" borderId="0"/>
    <xf numFmtId="0" fontId="14" fillId="0" borderId="0"/>
    <xf numFmtId="0" fontId="3" fillId="0" borderId="0"/>
    <xf numFmtId="0" fontId="3" fillId="0" borderId="0"/>
    <xf numFmtId="0" fontId="3" fillId="0" borderId="0"/>
    <xf numFmtId="0" fontId="3" fillId="0" borderId="0" applyFill="0"/>
    <xf numFmtId="0" fontId="3" fillId="0" borderId="0"/>
    <xf numFmtId="0" fontId="3" fillId="0" borderId="0" applyFill="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protection locked="0"/>
    </xf>
    <xf numFmtId="0" fontId="3" fillId="0" borderId="0"/>
    <xf numFmtId="0" fontId="3" fillId="8" borderId="0"/>
    <xf numFmtId="0" fontId="3" fillId="0" borderId="0"/>
    <xf numFmtId="0" fontId="3" fillId="8"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protection locked="0"/>
    </xf>
    <xf numFmtId="0" fontId="3" fillId="0" borderId="0"/>
    <xf numFmtId="0" fontId="3" fillId="0" borderId="0"/>
    <xf numFmtId="0" fontId="3" fillId="0" borderId="0"/>
    <xf numFmtId="0" fontId="3" fillId="0" borderId="0"/>
    <xf numFmtId="0" fontId="3" fillId="0" borderId="0" applyFill="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4" fillId="0" borderId="0"/>
    <xf numFmtId="0" fontId="3" fillId="0" borderId="0"/>
    <xf numFmtId="0" fontId="14" fillId="0" borderId="0"/>
    <xf numFmtId="0" fontId="17" fillId="0" borderId="0"/>
    <xf numFmtId="0" fontId="3" fillId="8" borderId="0"/>
    <xf numFmtId="0" fontId="3" fillId="8"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3" fillId="14" borderId="41" applyNumberFormat="0" applyFont="0" applyAlignment="0" applyProtection="0"/>
    <xf numFmtId="0" fontId="51" fillId="15" borderId="42" applyNumberFormat="0" applyAlignment="0" applyProtection="0"/>
    <xf numFmtId="0" fontId="51" fillId="15" borderId="42" applyNumberFormat="0" applyAlignment="0" applyProtection="0"/>
    <xf numFmtId="0" fontId="51" fillId="15" borderId="42" applyNumberFormat="0" applyAlignment="0" applyProtection="0"/>
    <xf numFmtId="0" fontId="51" fillId="15" borderId="42" applyNumberFormat="0" applyAlignment="0" applyProtection="0"/>
    <xf numFmtId="0" fontId="51" fillId="15" borderId="42" applyNumberFormat="0" applyAlignment="0" applyProtection="0"/>
    <xf numFmtId="0" fontId="51" fillId="15" borderId="42" applyNumberFormat="0" applyAlignment="0" applyProtection="0"/>
    <xf numFmtId="0" fontId="51" fillId="15" borderId="42" applyNumberFormat="0" applyAlignment="0" applyProtection="0"/>
    <xf numFmtId="178" fontId="3" fillId="0" borderId="0" applyFill="0" applyBorder="0"/>
    <xf numFmtId="178" fontId="3" fillId="0" borderId="0" applyFill="0" applyBorder="0"/>
    <xf numFmtId="178" fontId="3"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2" fontId="52" fillId="0" borderId="0"/>
    <xf numFmtId="0" fontId="36" fillId="0" borderId="0" applyFill="0" applyBorder="0">
      <alignment vertical="center"/>
    </xf>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179" fontId="53" fillId="0" borderId="8"/>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0" fontId="54" fillId="0" borderId="5">
      <alignment horizontal="center"/>
    </xf>
    <xf numFmtId="3" fontId="23" fillId="0" borderId="0" applyFont="0" applyFill="0" applyBorder="0" applyAlignment="0" applyProtection="0"/>
    <xf numFmtId="0" fontId="23" fillId="46" borderId="0" applyNumberFormat="0" applyFont="0" applyBorder="0" applyAlignment="0" applyProtection="0"/>
    <xf numFmtId="180" fontId="3" fillId="0" borderId="0"/>
    <xf numFmtId="180" fontId="3" fillId="0" borderId="0"/>
    <xf numFmtId="180" fontId="3" fillId="0" borderId="0"/>
    <xf numFmtId="181" fontId="13" fillId="0" borderId="0" applyFill="0" applyBorder="0">
      <alignment horizontal="right" vertical="center"/>
    </xf>
    <xf numFmtId="182" fontId="13" fillId="0" borderId="0" applyFill="0" applyBorder="0">
      <alignment horizontal="right" vertical="center"/>
    </xf>
    <xf numFmtId="183" fontId="13" fillId="0" borderId="0" applyFill="0" applyBorder="0">
      <alignment horizontal="right" vertical="center"/>
    </xf>
    <xf numFmtId="175" fontId="5" fillId="35" borderId="20">
      <alignment horizontal="right" indent="2"/>
      <protection locked="0"/>
    </xf>
    <xf numFmtId="0" fontId="3" fillId="14" borderId="0" applyNumberFormat="0" applyFont="0" applyBorder="0" applyAlignment="0" applyProtection="0"/>
    <xf numFmtId="0" fontId="3" fillId="14" borderId="0" applyNumberFormat="0" applyFont="0" applyBorder="0" applyAlignment="0" applyProtection="0"/>
    <xf numFmtId="0" fontId="3" fillId="15" borderId="0" applyNumberFormat="0" applyFont="0" applyBorder="0" applyAlignment="0" applyProtection="0"/>
    <xf numFmtId="0" fontId="3" fillId="15" borderId="0" applyNumberFormat="0" applyFont="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17" borderId="0" applyNumberFormat="0" applyFont="0" applyBorder="0" applyAlignment="0" applyProtection="0"/>
    <xf numFmtId="0" fontId="3" fillId="17"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55" fillId="0" borderId="0" applyNumberFormat="0" applyFill="0" applyBorder="0" applyAlignment="0" applyProtection="0"/>
    <xf numFmtId="0" fontId="56" fillId="47"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57" fillId="0" borderId="0"/>
    <xf numFmtId="15" fontId="3" fillId="0" borderId="0"/>
    <xf numFmtId="15" fontId="3" fillId="0" borderId="0"/>
    <xf numFmtId="15" fontId="3" fillId="0" borderId="0"/>
    <xf numFmtId="10" fontId="3" fillId="0" borderId="0"/>
    <xf numFmtId="10" fontId="3" fillId="0" borderId="0"/>
    <xf numFmtId="10" fontId="3" fillId="0" borderId="0"/>
    <xf numFmtId="0" fontId="58" fillId="48" borderId="43"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9" applyFill="0" applyBorder="0" applyProtection="0">
      <alignment horizontal="left" vertical="top"/>
    </xf>
    <xf numFmtId="0" fontId="56" fillId="49" borderId="0">
      <alignment horizontal="left" vertical="center"/>
      <protection locked="0"/>
    </xf>
    <xf numFmtId="0" fontId="61" fillId="11" borderId="0">
      <alignment vertical="center"/>
      <protection locked="0"/>
    </xf>
    <xf numFmtId="49" fontId="3" fillId="0" borderId="0" applyFont="0" applyFill="0" applyBorder="0" applyAlignment="0" applyProtection="0"/>
    <xf numFmtId="0" fontId="62" fillId="0" borderId="0"/>
    <xf numFmtId="49" fontId="3" fillId="0" borderId="0" applyFont="0" applyFill="0" applyBorder="0" applyAlignment="0" applyProtection="0"/>
    <xf numFmtId="0" fontId="63" fillId="0" borderId="0"/>
    <xf numFmtId="0" fontId="63" fillId="0" borderId="0"/>
    <xf numFmtId="0" fontId="62" fillId="0" borderId="0"/>
    <xf numFmtId="176" fontId="64" fillId="0" borderId="0"/>
    <xf numFmtId="0" fontId="55" fillId="0" borderId="0" applyNumberFormat="0" applyFill="0" applyBorder="0" applyAlignment="0" applyProtection="0"/>
    <xf numFmtId="0" fontId="65" fillId="0" borderId="0" applyFill="0" applyBorder="0">
      <alignment horizontal="left" vertical="center"/>
      <protection locked="0"/>
    </xf>
    <xf numFmtId="0" fontId="62" fillId="0" borderId="0"/>
    <xf numFmtId="0" fontId="66" fillId="0" borderId="0" applyFill="0" applyBorder="0">
      <alignment horizontal="left" vertical="center"/>
      <protection locked="0"/>
    </xf>
    <xf numFmtId="0" fontId="27" fillId="0" borderId="44" applyNumberFormat="0" applyFill="0" applyAlignment="0" applyProtection="0"/>
    <xf numFmtId="0" fontId="27" fillId="0" borderId="44" applyNumberFormat="0" applyFill="0" applyAlignment="0" applyProtection="0"/>
    <xf numFmtId="0" fontId="27" fillId="0" borderId="44" applyNumberFormat="0" applyFill="0" applyAlignment="0" applyProtection="0"/>
    <xf numFmtId="0" fontId="27" fillId="0" borderId="44" applyNumberFormat="0" applyFill="0" applyAlignment="0" applyProtection="0"/>
    <xf numFmtId="0" fontId="27" fillId="0" borderId="44" applyNumberFormat="0" applyFill="0" applyAlignment="0" applyProtection="0"/>
    <xf numFmtId="0" fontId="27" fillId="0" borderId="44" applyNumberFormat="0" applyFill="0" applyAlignment="0" applyProtection="0"/>
    <xf numFmtId="0" fontId="27" fillId="0" borderId="44" applyNumberFormat="0" applyFill="0" applyAlignment="0" applyProtection="0"/>
    <xf numFmtId="0" fontId="67" fillId="0" borderId="0" applyNumberFormat="0" applyFill="0" applyBorder="0" applyAlignment="0" applyProtection="0"/>
    <xf numFmtId="184" fontId="3" fillId="0" borderId="43" applyBorder="0" applyProtection="0">
      <alignment horizontal="right"/>
    </xf>
    <xf numFmtId="184" fontId="3" fillId="0" borderId="43" applyBorder="0" applyProtection="0">
      <alignment horizontal="right"/>
    </xf>
    <xf numFmtId="184" fontId="3" fillId="0" borderId="43" applyBorder="0" applyProtection="0">
      <alignment horizontal="right"/>
    </xf>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3" fillId="0" borderId="0"/>
    <xf numFmtId="0" fontId="3" fillId="8" borderId="0"/>
    <xf numFmtId="0" fontId="3" fillId="8" borderId="0"/>
    <xf numFmtId="0" fontId="3" fillId="8"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4" fillId="0" borderId="5">
      <alignment horizontal="center"/>
    </xf>
    <xf numFmtId="0" fontId="54" fillId="0" borderId="5">
      <alignment horizontal="center"/>
    </xf>
    <xf numFmtId="0" fontId="54" fillId="0" borderId="5">
      <alignment horizontal="center"/>
    </xf>
    <xf numFmtId="0" fontId="1" fillId="0" borderId="0"/>
    <xf numFmtId="0" fontId="1" fillId="0" borderId="0"/>
    <xf numFmtId="0" fontId="3" fillId="0" borderId="0"/>
    <xf numFmtId="0" fontId="1" fillId="0" borderId="0"/>
    <xf numFmtId="0" fontId="1" fillId="0" borderId="0"/>
    <xf numFmtId="0" fontId="1" fillId="0" borderId="0"/>
    <xf numFmtId="0" fontId="26" fillId="11" borderId="25">
      <alignment vertical="center"/>
    </xf>
  </cellStyleXfs>
  <cellXfs count="336">
    <xf numFmtId="0" fontId="0" fillId="0" borderId="0" xfId="0"/>
    <xf numFmtId="0" fontId="0" fillId="0" borderId="0" xfId="0" applyAlignment="1">
      <alignment vertical="center"/>
    </xf>
    <xf numFmtId="0" fontId="5" fillId="5" borderId="0" xfId="5" applyFont="1" applyFill="1"/>
    <xf numFmtId="0" fontId="56" fillId="48" borderId="0" xfId="5" applyFont="1" applyFill="1" applyAlignment="1">
      <alignment vertical="center"/>
    </xf>
    <xf numFmtId="0" fontId="56" fillId="48" borderId="0" xfId="0" applyFont="1" applyFill="1" applyAlignment="1">
      <alignment vertical="center"/>
    </xf>
    <xf numFmtId="0" fontId="56" fillId="48" borderId="0" xfId="0" applyFont="1" applyFill="1" applyAlignment="1">
      <alignment vertical="center" wrapText="1"/>
    </xf>
    <xf numFmtId="0" fontId="0" fillId="5" borderId="0" xfId="0" applyFill="1"/>
    <xf numFmtId="0" fontId="56" fillId="48" borderId="0" xfId="0" applyFont="1" applyFill="1" applyAlignment="1">
      <alignment horizontal="left" vertical="center"/>
    </xf>
    <xf numFmtId="0" fontId="56" fillId="49" borderId="0" xfId="651" applyProtection="1">
      <alignment horizontal="left" vertical="center"/>
    </xf>
    <xf numFmtId="0" fontId="6" fillId="0" borderId="0" xfId="0" applyFont="1" applyAlignment="1">
      <alignment horizontal="left" wrapText="1"/>
    </xf>
    <xf numFmtId="0" fontId="0" fillId="5" borderId="0" xfId="0" applyFill="1" applyAlignment="1">
      <alignment horizontal="left" vertical="top" wrapText="1"/>
    </xf>
    <xf numFmtId="0" fontId="48" fillId="4" borderId="25" xfId="0" applyFont="1" applyFill="1" applyBorder="1" applyAlignment="1">
      <alignment horizontal="left" vertical="center"/>
    </xf>
    <xf numFmtId="0" fontId="48" fillId="4" borderId="26" xfId="0" applyFont="1" applyFill="1" applyBorder="1" applyAlignment="1">
      <alignment horizontal="left" vertical="center"/>
    </xf>
    <xf numFmtId="0" fontId="0" fillId="5" borderId="0" xfId="0" applyFill="1" applyAlignment="1">
      <alignment vertical="center"/>
    </xf>
    <xf numFmtId="0" fontId="4" fillId="7" borderId="60" xfId="0" quotePrefix="1" applyFont="1" applyFill="1" applyBorder="1" applyAlignment="1">
      <alignment horizontal="right" vertical="center"/>
    </xf>
    <xf numFmtId="0" fontId="4" fillId="7" borderId="60" xfId="0" applyFont="1" applyFill="1" applyBorder="1" applyAlignment="1">
      <alignment horizontal="right" vertical="center"/>
    </xf>
    <xf numFmtId="0" fontId="4" fillId="7" borderId="61" xfId="0" applyFont="1" applyFill="1" applyBorder="1" applyAlignment="1">
      <alignment horizontal="right" vertical="center"/>
    </xf>
    <xf numFmtId="185" fontId="6" fillId="4" borderId="62" xfId="0" applyNumberFormat="1" applyFont="1" applyFill="1" applyBorder="1" applyAlignment="1">
      <alignment vertical="center"/>
    </xf>
    <xf numFmtId="0" fontId="3" fillId="0" borderId="21" xfId="0" applyFont="1" applyBorder="1" applyAlignment="1">
      <alignment horizontal="left" vertical="center" wrapText="1" indent="1"/>
    </xf>
    <xf numFmtId="0" fontId="7" fillId="5" borderId="21" xfId="0" applyFont="1" applyFill="1" applyBorder="1" applyAlignment="1">
      <alignment horizontal="left" vertical="center" wrapText="1" indent="1"/>
    </xf>
    <xf numFmtId="0" fontId="7" fillId="5" borderId="11" xfId="0" applyFont="1" applyFill="1" applyBorder="1" applyAlignment="1">
      <alignment horizontal="left" vertical="center" wrapText="1" indent="1"/>
    </xf>
    <xf numFmtId="10" fontId="3" fillId="5" borderId="65" xfId="1" applyNumberFormat="1" applyFont="1" applyFill="1" applyBorder="1" applyAlignment="1" applyProtection="1">
      <alignment horizontal="right" vertical="center" wrapText="1"/>
    </xf>
    <xf numFmtId="0" fontId="7" fillId="5" borderId="66" xfId="0" applyFont="1" applyFill="1" applyBorder="1" applyAlignment="1">
      <alignment horizontal="left" vertical="center" wrapText="1" indent="1"/>
    </xf>
    <xf numFmtId="185" fontId="6" fillId="4" borderId="67" xfId="0" applyNumberFormat="1" applyFont="1" applyFill="1" applyBorder="1" applyAlignment="1">
      <alignment vertical="center"/>
    </xf>
    <xf numFmtId="2" fontId="3" fillId="5" borderId="68" xfId="1" applyNumberFormat="1" applyFont="1" applyFill="1" applyBorder="1" applyAlignment="1" applyProtection="1">
      <alignment horizontal="right" vertical="center" wrapText="1"/>
    </xf>
    <xf numFmtId="2" fontId="3" fillId="5" borderId="63" xfId="1" applyNumberFormat="1" applyFont="1" applyFill="1" applyBorder="1" applyAlignment="1" applyProtection="1">
      <alignment horizontal="right" vertical="center" wrapText="1"/>
    </xf>
    <xf numFmtId="0" fontId="7" fillId="5" borderId="0" xfId="0" applyFont="1" applyFill="1" applyAlignment="1">
      <alignment horizontal="left" vertical="center" wrapText="1" indent="1"/>
    </xf>
    <xf numFmtId="0" fontId="5" fillId="0" borderId="0" xfId="0" applyFont="1"/>
    <xf numFmtId="185" fontId="3" fillId="5" borderId="0" xfId="1" applyNumberFormat="1" applyFont="1" applyFill="1" applyBorder="1" applyAlignment="1" applyProtection="1">
      <alignment horizontal="right" vertical="center" wrapText="1"/>
    </xf>
    <xf numFmtId="2" fontId="6" fillId="0" borderId="0" xfId="0" applyNumberFormat="1" applyFont="1" applyAlignment="1">
      <alignment horizontal="center"/>
    </xf>
    <xf numFmtId="0" fontId="5" fillId="5" borderId="0" xfId="0" applyFont="1" applyFill="1"/>
    <xf numFmtId="0" fontId="26" fillId="11" borderId="0" xfId="652" applyFont="1">
      <alignment vertical="center"/>
      <protection locked="0"/>
    </xf>
    <xf numFmtId="0" fontId="69" fillId="11" borderId="0" xfId="652" applyFont="1">
      <alignment vertical="center"/>
      <protection locked="0"/>
    </xf>
    <xf numFmtId="0" fontId="70" fillId="5" borderId="0" xfId="0" applyFont="1" applyFill="1"/>
    <xf numFmtId="0" fontId="71" fillId="4" borderId="25" xfId="0" applyFont="1" applyFill="1" applyBorder="1" applyAlignment="1" applyProtection="1">
      <alignment horizontal="left" vertical="center"/>
      <protection locked="0"/>
    </xf>
    <xf numFmtId="0" fontId="71" fillId="4" borderId="26" xfId="0" applyFont="1" applyFill="1" applyBorder="1" applyAlignment="1" applyProtection="1">
      <alignment horizontal="left" vertical="center"/>
      <protection locked="0"/>
    </xf>
    <xf numFmtId="0" fontId="71" fillId="4" borderId="27" xfId="0" applyFont="1" applyFill="1" applyBorder="1" applyAlignment="1" applyProtection="1">
      <alignment horizontal="left" vertical="center"/>
      <protection locked="0"/>
    </xf>
    <xf numFmtId="0" fontId="72" fillId="5" borderId="0" xfId="0" applyFont="1" applyFill="1"/>
    <xf numFmtId="167" fontId="6" fillId="4" borderId="73" xfId="0" applyNumberFormat="1" applyFont="1" applyFill="1" applyBorder="1" applyAlignment="1">
      <alignment horizontal="left"/>
    </xf>
    <xf numFmtId="167" fontId="6" fillId="4" borderId="18" xfId="0" applyNumberFormat="1" applyFont="1" applyFill="1" applyBorder="1" applyAlignment="1">
      <alignment horizontal="left"/>
    </xf>
    <xf numFmtId="167" fontId="6" fillId="4" borderId="76" xfId="0" applyNumberFormat="1" applyFont="1" applyFill="1" applyBorder="1" applyAlignment="1">
      <alignment horizontal="left"/>
    </xf>
    <xf numFmtId="167" fontId="6" fillId="4" borderId="77" xfId="0" applyNumberFormat="1" applyFont="1" applyFill="1" applyBorder="1" applyAlignment="1">
      <alignment horizontal="left"/>
    </xf>
    <xf numFmtId="185" fontId="3" fillId="5" borderId="18" xfId="1" applyNumberFormat="1" applyFont="1" applyFill="1" applyBorder="1" applyAlignment="1" applyProtection="1">
      <alignment horizontal="right" wrapText="1"/>
    </xf>
    <xf numFmtId="186" fontId="5" fillId="0" borderId="0" xfId="0" applyNumberFormat="1" applyFont="1"/>
    <xf numFmtId="186" fontId="6" fillId="0" borderId="0" xfId="0" applyNumberFormat="1" applyFont="1"/>
    <xf numFmtId="185" fontId="6" fillId="50" borderId="79" xfId="1" applyNumberFormat="1" applyFont="1" applyFill="1" applyBorder="1" applyAlignment="1" applyProtection="1">
      <alignment horizontal="right" wrapText="1"/>
    </xf>
    <xf numFmtId="185" fontId="6" fillId="50" borderId="80" xfId="1" applyNumberFormat="1" applyFont="1" applyFill="1" applyBorder="1" applyAlignment="1" applyProtection="1">
      <alignment horizontal="right" wrapText="1"/>
    </xf>
    <xf numFmtId="0" fontId="73" fillId="0" borderId="5" xfId="0" applyFont="1" applyBorder="1" applyAlignment="1">
      <alignment vertical="center"/>
    </xf>
    <xf numFmtId="0" fontId="73" fillId="0" borderId="0" xfId="0" applyFont="1" applyAlignment="1">
      <alignment vertical="center"/>
    </xf>
    <xf numFmtId="185" fontId="74" fillId="0" borderId="0" xfId="0" applyNumberFormat="1" applyFont="1"/>
    <xf numFmtId="0" fontId="5" fillId="0" borderId="5" xfId="0" applyFont="1" applyBorder="1"/>
    <xf numFmtId="0" fontId="10" fillId="5" borderId="7" xfId="0" applyFont="1" applyFill="1" applyBorder="1" applyAlignment="1">
      <alignment vertical="center" wrapText="1"/>
    </xf>
    <xf numFmtId="0" fontId="5" fillId="0" borderId="0" xfId="0" applyFont="1" applyAlignment="1">
      <alignment horizontal="right"/>
    </xf>
    <xf numFmtId="189" fontId="3" fillId="5" borderId="76" xfId="0" applyNumberFormat="1" applyFont="1" applyFill="1" applyBorder="1" applyAlignment="1">
      <alignment horizontal="right" vertical="center"/>
    </xf>
    <xf numFmtId="0" fontId="6" fillId="50" borderId="67" xfId="0" applyFont="1" applyFill="1" applyBorder="1" applyAlignment="1">
      <alignment horizontal="right" wrapText="1"/>
    </xf>
    <xf numFmtId="0" fontId="6" fillId="4" borderId="58"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0" fillId="4" borderId="46" xfId="0" applyFill="1" applyBorder="1"/>
    <xf numFmtId="189" fontId="3" fillId="9" borderId="78" xfId="0" applyNumberFormat="1" applyFont="1" applyFill="1" applyBorder="1" applyAlignment="1">
      <alignment horizontal="right" vertical="center"/>
    </xf>
    <xf numFmtId="189" fontId="3" fillId="9" borderId="79" xfId="0" applyNumberFormat="1" applyFont="1" applyFill="1" applyBorder="1" applyAlignment="1">
      <alignment horizontal="right" vertical="center"/>
    </xf>
    <xf numFmtId="189" fontId="3" fillId="9" borderId="80" xfId="0" applyNumberFormat="1" applyFont="1" applyFill="1" applyBorder="1" applyAlignment="1">
      <alignment horizontal="right" vertical="center"/>
    </xf>
    <xf numFmtId="0" fontId="6" fillId="0" borderId="0" xfId="0" applyFont="1" applyAlignment="1">
      <alignment horizontal="left"/>
    </xf>
    <xf numFmtId="0" fontId="57" fillId="4" borderId="25" xfId="0" applyFont="1" applyFill="1" applyBorder="1" applyAlignment="1">
      <alignment horizontal="left" vertical="center"/>
    </xf>
    <xf numFmtId="0" fontId="6" fillId="4" borderId="26" xfId="0" applyFont="1" applyFill="1" applyBorder="1" applyAlignment="1">
      <alignment horizontal="left" vertical="center"/>
    </xf>
    <xf numFmtId="0" fontId="57" fillId="4" borderId="2" xfId="0" applyFont="1" applyFill="1" applyBorder="1" applyAlignment="1">
      <alignment horizontal="left" vertical="center"/>
    </xf>
    <xf numFmtId="0" fontId="57" fillId="4" borderId="3" xfId="0" applyFont="1" applyFill="1" applyBorder="1" applyAlignment="1">
      <alignment horizontal="left" vertical="center"/>
    </xf>
    <xf numFmtId="0" fontId="6" fillId="5" borderId="1" xfId="0" applyFont="1" applyFill="1" applyBorder="1" applyAlignment="1">
      <alignment horizontal="left"/>
    </xf>
    <xf numFmtId="0" fontId="6" fillId="5" borderId="2" xfId="0" applyFont="1" applyFill="1" applyBorder="1" applyAlignment="1">
      <alignment horizontal="left"/>
    </xf>
    <xf numFmtId="0" fontId="6" fillId="5" borderId="6" xfId="0" applyFont="1" applyFill="1" applyBorder="1" applyAlignment="1">
      <alignment horizontal="left"/>
    </xf>
    <xf numFmtId="0" fontId="6" fillId="5" borderId="0" xfId="0" applyFont="1" applyFill="1" applyAlignment="1">
      <alignment horizontal="left"/>
    </xf>
    <xf numFmtId="0" fontId="6" fillId="34" borderId="22" xfId="0" applyFont="1" applyFill="1" applyBorder="1" applyAlignment="1">
      <alignment horizontal="centerContinuous" vertical="center"/>
    </xf>
    <xf numFmtId="0" fontId="6" fillId="34" borderId="23" xfId="0" applyFont="1" applyFill="1" applyBorder="1" applyAlignment="1">
      <alignment horizontal="centerContinuous" vertical="center"/>
    </xf>
    <xf numFmtId="0" fontId="6" fillId="34" borderId="24" xfId="0" applyFont="1" applyFill="1" applyBorder="1" applyAlignment="1">
      <alignment horizontal="centerContinuous" vertical="center"/>
    </xf>
    <xf numFmtId="0" fontId="6" fillId="34" borderId="52" xfId="0" applyFont="1" applyFill="1" applyBorder="1" applyAlignment="1">
      <alignment horizontal="centerContinuous" vertical="center"/>
    </xf>
    <xf numFmtId="0" fontId="6" fillId="34" borderId="82" xfId="0" applyFont="1" applyFill="1" applyBorder="1" applyAlignment="1">
      <alignment horizontal="centerContinuous" vertical="center"/>
    </xf>
    <xf numFmtId="0" fontId="6" fillId="6" borderId="83" xfId="0" applyFont="1" applyFill="1" applyBorder="1" applyAlignment="1">
      <alignment horizontal="right" vertical="center"/>
    </xf>
    <xf numFmtId="0" fontId="6" fillId="6" borderId="84" xfId="0" applyFont="1" applyFill="1" applyBorder="1" applyAlignment="1">
      <alignment horizontal="right" vertical="center"/>
    </xf>
    <xf numFmtId="0" fontId="6" fillId="51" borderId="84" xfId="0" applyFont="1" applyFill="1" applyBorder="1" applyAlignment="1">
      <alignment horizontal="right" vertical="center"/>
    </xf>
    <xf numFmtId="0" fontId="2" fillId="9" borderId="85" xfId="0" applyFont="1" applyFill="1" applyBorder="1"/>
    <xf numFmtId="189" fontId="3" fillId="32" borderId="0" xfId="0" applyNumberFormat="1" applyFont="1" applyFill="1" applyAlignment="1">
      <alignment horizontal="left" vertical="center"/>
    </xf>
    <xf numFmtId="189" fontId="3" fillId="5" borderId="78" xfId="0" applyNumberFormat="1" applyFont="1" applyFill="1" applyBorder="1" applyAlignment="1">
      <alignment horizontal="right" vertical="center"/>
    </xf>
    <xf numFmtId="189" fontId="3" fillId="5" borderId="65" xfId="0" applyNumberFormat="1" applyFont="1" applyFill="1" applyBorder="1" applyAlignment="1">
      <alignment horizontal="right" vertical="center"/>
    </xf>
    <xf numFmtId="189" fontId="3" fillId="5" borderId="87" xfId="0" applyNumberFormat="1" applyFont="1" applyFill="1" applyBorder="1" applyAlignment="1">
      <alignment horizontal="right" vertical="center"/>
    </xf>
    <xf numFmtId="189" fontId="3" fillId="32" borderId="0" xfId="0" applyNumberFormat="1" applyFont="1" applyFill="1" applyAlignment="1">
      <alignment horizontal="right" vertical="center"/>
    </xf>
    <xf numFmtId="189" fontId="3" fillId="5" borderId="45" xfId="0" applyNumberFormat="1" applyFont="1" applyFill="1" applyBorder="1" applyAlignment="1">
      <alignment horizontal="right" vertical="center"/>
    </xf>
    <xf numFmtId="189" fontId="3" fillId="5" borderId="88" xfId="0" applyNumberFormat="1" applyFont="1" applyFill="1" applyBorder="1" applyAlignment="1">
      <alignment horizontal="right" vertical="center"/>
    </xf>
    <xf numFmtId="189" fontId="3" fillId="5" borderId="66" xfId="0" applyNumberFormat="1" applyFont="1" applyFill="1" applyBorder="1" applyAlignment="1">
      <alignment horizontal="right" vertical="center"/>
    </xf>
    <xf numFmtId="189" fontId="3" fillId="5" borderId="89" xfId="0" applyNumberFormat="1" applyFont="1" applyFill="1" applyBorder="1" applyAlignment="1">
      <alignment horizontal="right" vertical="center"/>
    </xf>
    <xf numFmtId="189" fontId="3" fillId="32" borderId="5" xfId="0" applyNumberFormat="1" applyFont="1" applyFill="1" applyBorder="1" applyAlignment="1">
      <alignment horizontal="right" vertical="center"/>
    </xf>
    <xf numFmtId="189" fontId="3" fillId="5" borderId="63" xfId="0" applyNumberFormat="1" applyFont="1" applyFill="1" applyBorder="1" applyAlignment="1">
      <alignment horizontal="right" vertical="center"/>
    </xf>
    <xf numFmtId="189" fontId="3" fillId="5" borderId="90" xfId="0" applyNumberFormat="1" applyFont="1" applyFill="1" applyBorder="1" applyAlignment="1">
      <alignment horizontal="right" vertical="center"/>
    </xf>
    <xf numFmtId="189" fontId="3" fillId="5" borderId="47" xfId="0" applyNumberFormat="1" applyFont="1" applyFill="1" applyBorder="1" applyAlignment="1">
      <alignment horizontal="right" vertical="center"/>
    </xf>
    <xf numFmtId="189" fontId="3" fillId="5" borderId="80" xfId="0" applyNumberFormat="1" applyFont="1" applyFill="1" applyBorder="1" applyAlignment="1">
      <alignment horizontal="right" vertical="center"/>
    </xf>
    <xf numFmtId="0" fontId="75" fillId="52" borderId="25" xfId="0" applyFont="1" applyFill="1" applyBorder="1"/>
    <xf numFmtId="0" fontId="75" fillId="52" borderId="26" xfId="0" applyFont="1" applyFill="1" applyBorder="1" applyAlignment="1">
      <alignment wrapText="1"/>
    </xf>
    <xf numFmtId="189" fontId="75" fillId="52" borderId="26" xfId="0" applyNumberFormat="1" applyFont="1" applyFill="1" applyBorder="1" applyAlignment="1">
      <alignment horizontal="right"/>
    </xf>
    <xf numFmtId="189" fontId="75" fillId="52" borderId="27" xfId="0" applyNumberFormat="1" applyFont="1" applyFill="1" applyBorder="1" applyAlignment="1">
      <alignment horizontal="right"/>
    </xf>
    <xf numFmtId="189" fontId="75" fillId="52" borderId="91" xfId="0" applyNumberFormat="1" applyFont="1" applyFill="1" applyBorder="1" applyAlignment="1">
      <alignment horizontal="right"/>
    </xf>
    <xf numFmtId="189" fontId="75" fillId="52" borderId="92" xfId="0" applyNumberFormat="1" applyFont="1" applyFill="1" applyBorder="1" applyAlignment="1">
      <alignment horizontal="right"/>
    </xf>
    <xf numFmtId="189" fontId="75" fillId="52" borderId="93" xfId="0" applyNumberFormat="1" applyFont="1" applyFill="1" applyBorder="1" applyAlignment="1">
      <alignment horizontal="right"/>
    </xf>
    <xf numFmtId="189" fontId="75" fillId="52" borderId="25" xfId="0" applyNumberFormat="1" applyFont="1" applyFill="1" applyBorder="1" applyAlignment="1">
      <alignment horizontal="right"/>
    </xf>
    <xf numFmtId="189" fontId="75" fillId="52" borderId="10" xfId="0" applyNumberFormat="1" applyFont="1" applyFill="1" applyBorder="1" applyAlignment="1">
      <alignment horizontal="right"/>
    </xf>
    <xf numFmtId="0" fontId="6" fillId="5" borderId="26" xfId="0" applyFont="1" applyFill="1" applyBorder="1" applyAlignment="1">
      <alignment horizontal="left" wrapText="1"/>
    </xf>
    <xf numFmtId="189" fontId="6" fillId="5" borderId="26" xfId="0" applyNumberFormat="1" applyFont="1" applyFill="1" applyBorder="1" applyAlignment="1">
      <alignment horizontal="right" vertical="center"/>
    </xf>
    <xf numFmtId="0" fontId="75" fillId="52" borderId="25" xfId="0" applyFont="1" applyFill="1" applyBorder="1" applyAlignment="1">
      <alignment vertical="center"/>
    </xf>
    <xf numFmtId="0" fontId="75" fillId="52" borderId="26" xfId="0" applyFont="1" applyFill="1" applyBorder="1" applyAlignment="1">
      <alignment vertical="center"/>
    </xf>
    <xf numFmtId="2" fontId="6" fillId="52" borderId="26" xfId="0" applyNumberFormat="1" applyFont="1" applyFill="1" applyBorder="1" applyAlignment="1">
      <alignment horizontal="right"/>
    </xf>
    <xf numFmtId="2" fontId="6" fillId="52" borderId="27" xfId="0" applyNumberFormat="1" applyFont="1" applyFill="1" applyBorder="1" applyAlignment="1">
      <alignment horizontal="right"/>
    </xf>
    <xf numFmtId="189" fontId="75" fillId="52" borderId="26" xfId="0" applyNumberFormat="1" applyFont="1" applyFill="1" applyBorder="1" applyAlignment="1">
      <alignment horizontal="right" vertical="center"/>
    </xf>
    <xf numFmtId="0" fontId="8" fillId="5" borderId="0" xfId="0" applyFont="1" applyFill="1" applyProtection="1">
      <protection locked="0"/>
    </xf>
    <xf numFmtId="0" fontId="76" fillId="4" borderId="53" xfId="0" applyFont="1" applyFill="1" applyBorder="1" applyAlignment="1">
      <alignment horizontal="left"/>
    </xf>
    <xf numFmtId="0" fontId="48" fillId="4" borderId="48" xfId="0" applyFont="1" applyFill="1" applyBorder="1" applyAlignment="1" applyProtection="1">
      <alignment horizontal="left" wrapText="1"/>
      <protection locked="0"/>
    </xf>
    <xf numFmtId="0" fontId="48" fillId="4" borderId="54" xfId="0" applyFont="1" applyFill="1" applyBorder="1" applyAlignment="1" applyProtection="1">
      <alignment horizontal="left" wrapText="1"/>
      <protection locked="0"/>
    </xf>
    <xf numFmtId="0" fontId="8" fillId="5" borderId="0" xfId="0" applyFont="1" applyFill="1"/>
    <xf numFmtId="0" fontId="0" fillId="0" borderId="0" xfId="0" applyAlignment="1">
      <alignment vertical="top" wrapText="1"/>
    </xf>
    <xf numFmtId="0" fontId="3" fillId="0" borderId="50" xfId="0" applyFont="1" applyBorder="1" applyAlignment="1">
      <alignment horizontal="left" vertical="center" wrapText="1" indent="1"/>
    </xf>
    <xf numFmtId="0" fontId="3" fillId="0" borderId="66" xfId="0" applyFont="1" applyBorder="1" applyAlignment="1">
      <alignment horizontal="left" vertical="center" wrapText="1" indent="1"/>
    </xf>
    <xf numFmtId="0" fontId="71" fillId="4" borderId="2" xfId="0" applyFont="1" applyFill="1" applyBorder="1" applyAlignment="1" applyProtection="1">
      <alignment horizontal="left" vertical="center"/>
      <protection locked="0"/>
    </xf>
    <xf numFmtId="0" fontId="73" fillId="9" borderId="21" xfId="0" applyFont="1" applyFill="1" applyBorder="1" applyAlignment="1">
      <alignment horizontal="left" vertical="center" wrapText="1" indent="1"/>
    </xf>
    <xf numFmtId="185" fontId="3" fillId="5" borderId="29" xfId="1" applyNumberFormat="1" applyFont="1" applyFill="1" applyBorder="1" applyAlignment="1" applyProtection="1">
      <alignment horizontal="right" wrapText="1"/>
    </xf>
    <xf numFmtId="185" fontId="3" fillId="5" borderId="68" xfId="1" applyNumberFormat="1" applyFont="1" applyFill="1" applyBorder="1" applyAlignment="1" applyProtection="1">
      <alignment horizontal="right" wrapText="1"/>
    </xf>
    <xf numFmtId="185" fontId="3" fillId="5" borderId="30" xfId="1" applyNumberFormat="1" applyFont="1" applyFill="1" applyBorder="1" applyAlignment="1" applyProtection="1">
      <alignment horizontal="right" wrapText="1"/>
    </xf>
    <xf numFmtId="189" fontId="3" fillId="5" borderId="68" xfId="0" applyNumberFormat="1" applyFont="1" applyFill="1" applyBorder="1" applyAlignment="1">
      <alignment horizontal="right" vertical="center"/>
    </xf>
    <xf numFmtId="185" fontId="3" fillId="0" borderId="95" xfId="0" applyNumberFormat="1" applyFont="1" applyBorder="1" applyAlignment="1">
      <alignment vertical="center"/>
    </xf>
    <xf numFmtId="185" fontId="3" fillId="5" borderId="96" xfId="0" applyNumberFormat="1" applyFont="1" applyFill="1" applyBorder="1" applyAlignment="1">
      <alignment vertical="center" wrapText="1"/>
    </xf>
    <xf numFmtId="185" fontId="6" fillId="4" borderId="97" xfId="0" applyNumberFormat="1" applyFont="1" applyFill="1" applyBorder="1" applyAlignment="1">
      <alignment vertical="center"/>
    </xf>
    <xf numFmtId="0" fontId="4" fillId="9" borderId="15" xfId="0" applyFont="1" applyFill="1" applyBorder="1"/>
    <xf numFmtId="0" fontId="0" fillId="34" borderId="98" xfId="0" applyFill="1" applyBorder="1" applyAlignment="1">
      <alignment horizontal="centerContinuous"/>
    </xf>
    <xf numFmtId="0" fontId="6" fillId="6" borderId="100" xfId="0" applyFont="1" applyFill="1" applyBorder="1" applyAlignment="1">
      <alignment horizontal="right" vertical="center"/>
    </xf>
    <xf numFmtId="10" fontId="3" fillId="5" borderId="70" xfId="1" applyNumberFormat="1" applyFont="1" applyFill="1" applyBorder="1" applyAlignment="1" applyProtection="1">
      <alignment horizontal="right" vertical="center" wrapText="1"/>
    </xf>
    <xf numFmtId="2" fontId="3" fillId="5" borderId="101" xfId="1" applyNumberFormat="1" applyFont="1" applyFill="1" applyBorder="1" applyAlignment="1" applyProtection="1">
      <alignment horizontal="right" vertical="center" wrapText="1"/>
    </xf>
    <xf numFmtId="189" fontId="3" fillId="5" borderId="74" xfId="0" applyNumberFormat="1" applyFont="1" applyFill="1" applyBorder="1" applyAlignment="1">
      <alignment horizontal="right" vertical="center"/>
    </xf>
    <xf numFmtId="189" fontId="3" fillId="5" borderId="102" xfId="0" applyNumberFormat="1" applyFont="1" applyFill="1" applyBorder="1" applyAlignment="1">
      <alignment horizontal="right" vertical="center"/>
    </xf>
    <xf numFmtId="189" fontId="3" fillId="32" borderId="46" xfId="0" applyNumberFormat="1" applyFont="1" applyFill="1" applyBorder="1" applyAlignment="1">
      <alignment horizontal="right" vertical="center"/>
    </xf>
    <xf numFmtId="189" fontId="3" fillId="5" borderId="103" xfId="0" applyNumberFormat="1" applyFont="1" applyFill="1" applyBorder="1" applyAlignment="1">
      <alignment horizontal="right" vertical="center"/>
    </xf>
    <xf numFmtId="0" fontId="0" fillId="4" borderId="49" xfId="0" applyFill="1" applyBorder="1"/>
    <xf numFmtId="0" fontId="57" fillId="4" borderId="1" xfId="0" applyFont="1" applyFill="1" applyBorder="1" applyAlignment="1">
      <alignment horizontal="left" vertical="center"/>
    </xf>
    <xf numFmtId="185" fontId="3" fillId="35" borderId="16" xfId="0" applyNumberFormat="1" applyFont="1" applyFill="1" applyBorder="1" applyAlignment="1" applyProtection="1">
      <alignment vertical="center" wrapText="1"/>
      <protection locked="0"/>
    </xf>
    <xf numFmtId="0" fontId="4" fillId="0" borderId="0" xfId="0" applyFont="1"/>
    <xf numFmtId="190" fontId="4" fillId="35" borderId="4" xfId="0" applyNumberFormat="1" applyFont="1" applyFill="1" applyBorder="1" applyAlignment="1">
      <alignment horizontal="center"/>
    </xf>
    <xf numFmtId="185" fontId="6" fillId="4" borderId="16" xfId="0" applyNumberFormat="1" applyFont="1" applyFill="1" applyBorder="1"/>
    <xf numFmtId="0" fontId="3" fillId="0" borderId="21" xfId="0" applyFont="1" applyBorder="1" applyAlignment="1">
      <alignment horizontal="left" vertical="center" wrapText="1" indent="3"/>
    </xf>
    <xf numFmtId="185" fontId="6" fillId="4" borderId="108" xfId="0" applyNumberFormat="1" applyFont="1" applyFill="1" applyBorder="1"/>
    <xf numFmtId="185" fontId="3" fillId="35" borderId="108" xfId="0" applyNumberFormat="1" applyFont="1" applyFill="1" applyBorder="1" applyAlignment="1" applyProtection="1">
      <alignment vertical="center" wrapText="1"/>
      <protection locked="0"/>
    </xf>
    <xf numFmtId="185" fontId="3" fillId="35" borderId="17" xfId="0" applyNumberFormat="1" applyFont="1" applyFill="1" applyBorder="1" applyAlignment="1" applyProtection="1">
      <alignment vertical="center" wrapText="1"/>
      <protection locked="0"/>
    </xf>
    <xf numFmtId="185" fontId="3" fillId="35" borderId="107" xfId="0" applyNumberFormat="1" applyFont="1" applyFill="1" applyBorder="1" applyAlignment="1" applyProtection="1">
      <alignment vertical="center" wrapText="1"/>
      <protection locked="0"/>
    </xf>
    <xf numFmtId="185" fontId="6" fillId="4" borderId="17" xfId="0" applyNumberFormat="1" applyFont="1" applyFill="1" applyBorder="1"/>
    <xf numFmtId="185" fontId="3" fillId="9" borderId="108" xfId="0" applyNumberFormat="1" applyFont="1" applyFill="1" applyBorder="1" applyAlignment="1" applyProtection="1">
      <alignment vertical="center" wrapText="1"/>
      <protection locked="0"/>
    </xf>
    <xf numFmtId="185" fontId="3" fillId="9" borderId="16" xfId="0" applyNumberFormat="1" applyFont="1" applyFill="1" applyBorder="1" applyAlignment="1" applyProtection="1">
      <alignment vertical="center" wrapText="1"/>
      <protection locked="0"/>
    </xf>
    <xf numFmtId="185" fontId="3" fillId="9" borderId="109" xfId="0" applyNumberFormat="1" applyFont="1" applyFill="1" applyBorder="1" applyAlignment="1" applyProtection="1">
      <alignment vertical="center" wrapText="1"/>
      <protection locked="0"/>
    </xf>
    <xf numFmtId="185" fontId="3" fillId="9" borderId="23" xfId="0" applyNumberFormat="1" applyFont="1" applyFill="1" applyBorder="1" applyAlignment="1" applyProtection="1">
      <alignment vertical="center" wrapText="1"/>
      <protection locked="0"/>
    </xf>
    <xf numFmtId="185" fontId="3" fillId="5" borderId="119" xfId="1" applyNumberFormat="1" applyFont="1" applyFill="1" applyBorder="1" applyAlignment="1" applyProtection="1">
      <alignment horizontal="right" wrapText="1"/>
    </xf>
    <xf numFmtId="185" fontId="3" fillId="5" borderId="118" xfId="1" applyNumberFormat="1" applyFont="1" applyFill="1" applyBorder="1" applyAlignment="1" applyProtection="1">
      <alignment horizontal="right" wrapText="1"/>
    </xf>
    <xf numFmtId="185" fontId="6" fillId="50" borderId="67" xfId="1" applyNumberFormat="1" applyFont="1" applyFill="1" applyBorder="1" applyAlignment="1" applyProtection="1">
      <alignment horizontal="right" wrapText="1"/>
    </xf>
    <xf numFmtId="189" fontId="3" fillId="5" borderId="119" xfId="0" applyNumberFormat="1" applyFont="1" applyFill="1" applyBorder="1" applyAlignment="1">
      <alignment horizontal="right" vertical="center"/>
    </xf>
    <xf numFmtId="189" fontId="3" fillId="5" borderId="118" xfId="0" applyNumberFormat="1" applyFont="1" applyFill="1" applyBorder="1" applyAlignment="1">
      <alignment horizontal="right" vertical="center"/>
    </xf>
    <xf numFmtId="185" fontId="6" fillId="50" borderId="106" xfId="1" applyNumberFormat="1" applyFont="1" applyFill="1" applyBorder="1" applyAlignment="1" applyProtection="1">
      <alignment horizontal="right" wrapText="1"/>
    </xf>
    <xf numFmtId="185" fontId="6" fillId="50" borderId="104" xfId="1" applyNumberFormat="1" applyFont="1" applyFill="1" applyBorder="1" applyAlignment="1" applyProtection="1">
      <alignment horizontal="right" wrapText="1"/>
    </xf>
    <xf numFmtId="185" fontId="3" fillId="5" borderId="122" xfId="1" applyNumberFormat="1" applyFont="1" applyFill="1" applyBorder="1" applyAlignment="1" applyProtection="1">
      <alignment horizontal="right" vertical="center" wrapText="1"/>
    </xf>
    <xf numFmtId="0" fontId="6" fillId="4" borderId="31" xfId="0" applyFont="1" applyFill="1" applyBorder="1" applyAlignment="1">
      <alignment horizontal="right" vertical="center"/>
    </xf>
    <xf numFmtId="187" fontId="3" fillId="5" borderId="122" xfId="0" applyNumberFormat="1" applyFont="1" applyFill="1" applyBorder="1" applyAlignment="1">
      <alignment horizontal="right" vertical="center"/>
    </xf>
    <xf numFmtId="0" fontId="6" fillId="4" borderId="106" xfId="0" applyFont="1" applyFill="1" applyBorder="1" applyAlignment="1">
      <alignment horizontal="right" vertical="center"/>
    </xf>
    <xf numFmtId="0" fontId="6" fillId="6" borderId="106" xfId="0" applyFont="1" applyFill="1" applyBorder="1" applyAlignment="1">
      <alignment horizontal="right" vertical="center"/>
    </xf>
    <xf numFmtId="0" fontId="6" fillId="6" borderId="104" xfId="0" applyFont="1" applyFill="1" applyBorder="1" applyAlignment="1">
      <alignment horizontal="right" vertical="center"/>
    </xf>
    <xf numFmtId="185" fontId="3" fillId="5" borderId="11" xfId="1" applyNumberFormat="1" applyFont="1" applyFill="1" applyBorder="1" applyAlignment="1" applyProtection="1">
      <alignment horizontal="right" vertical="center" wrapText="1"/>
    </xf>
    <xf numFmtId="185" fontId="3" fillId="5" borderId="65" xfId="1" applyNumberFormat="1" applyFont="1" applyFill="1" applyBorder="1" applyAlignment="1" applyProtection="1">
      <alignment horizontal="right" vertical="center" wrapText="1"/>
    </xf>
    <xf numFmtId="185" fontId="3" fillId="5" borderId="70" xfId="1" applyNumberFormat="1" applyFont="1" applyFill="1" applyBorder="1" applyAlignment="1" applyProtection="1">
      <alignment horizontal="right" vertical="center" wrapText="1"/>
    </xf>
    <xf numFmtId="0" fontId="79" fillId="0" borderId="10" xfId="0" applyFont="1" applyBorder="1"/>
    <xf numFmtId="185" fontId="3" fillId="0" borderId="123" xfId="368" applyNumberFormat="1" applyBorder="1" applyAlignment="1">
      <alignment vertical="center" wrapText="1"/>
    </xf>
    <xf numFmtId="191" fontId="3" fillId="35" borderId="17" xfId="0" applyNumberFormat="1" applyFont="1" applyFill="1" applyBorder="1" applyAlignment="1" applyProtection="1">
      <alignment vertical="center" wrapText="1"/>
      <protection locked="0"/>
    </xf>
    <xf numFmtId="191" fontId="3" fillId="35" borderId="108" xfId="0" applyNumberFormat="1" applyFont="1" applyFill="1" applyBorder="1" applyAlignment="1" applyProtection="1">
      <alignment vertical="center" wrapText="1"/>
      <protection locked="0"/>
    </xf>
    <xf numFmtId="191" fontId="3" fillId="35" borderId="16" xfId="0" applyNumberFormat="1" applyFont="1" applyFill="1" applyBorder="1" applyAlignment="1" applyProtection="1">
      <alignment vertical="center" wrapText="1"/>
      <protection locked="0"/>
    </xf>
    <xf numFmtId="191" fontId="3" fillId="35" borderId="120" xfId="0" applyNumberFormat="1" applyFont="1" applyFill="1" applyBorder="1" applyAlignment="1" applyProtection="1">
      <alignment vertical="center" wrapText="1"/>
      <protection locked="0"/>
    </xf>
    <xf numFmtId="191" fontId="3" fillId="35" borderId="23" xfId="0" applyNumberFormat="1" applyFont="1" applyFill="1" applyBorder="1" applyAlignment="1" applyProtection="1">
      <alignment vertical="center" wrapText="1"/>
      <protection locked="0"/>
    </xf>
    <xf numFmtId="0" fontId="48" fillId="4" borderId="27" xfId="0" applyFont="1" applyFill="1" applyBorder="1" applyAlignment="1">
      <alignment horizontal="left" vertical="center"/>
    </xf>
    <xf numFmtId="0" fontId="2" fillId="35" borderId="10" xfId="0" applyFont="1" applyFill="1" applyBorder="1" applyAlignment="1">
      <alignment horizontal="right"/>
    </xf>
    <xf numFmtId="185" fontId="3" fillId="5" borderId="125" xfId="1" applyNumberFormat="1" applyFont="1" applyFill="1" applyBorder="1" applyAlignment="1" applyProtection="1">
      <alignment horizontal="right" vertical="center" wrapText="1"/>
    </xf>
    <xf numFmtId="167" fontId="6" fillId="4" borderId="19" xfId="0" applyNumberFormat="1" applyFont="1" applyFill="1" applyBorder="1" applyAlignment="1">
      <alignment horizontal="left"/>
    </xf>
    <xf numFmtId="185" fontId="3" fillId="5" borderId="19" xfId="1" applyNumberFormat="1" applyFont="1" applyFill="1" applyBorder="1" applyAlignment="1" applyProtection="1">
      <alignment horizontal="right" wrapText="1"/>
    </xf>
    <xf numFmtId="185" fontId="3" fillId="5" borderId="45" xfId="1" applyNumberFormat="1" applyFont="1" applyFill="1" applyBorder="1" applyAlignment="1" applyProtection="1">
      <alignment horizontal="right" wrapText="1"/>
    </xf>
    <xf numFmtId="187" fontId="3" fillId="5" borderId="86" xfId="0" applyNumberFormat="1" applyFont="1" applyFill="1" applyBorder="1" applyAlignment="1">
      <alignment horizontal="right" vertical="center"/>
    </xf>
    <xf numFmtId="189" fontId="3" fillId="5" borderId="19" xfId="0" applyNumberFormat="1" applyFont="1" applyFill="1" applyBorder="1" applyAlignment="1">
      <alignment horizontal="right" vertical="center"/>
    </xf>
    <xf numFmtId="0" fontId="6" fillId="50" borderId="25" xfId="0" applyFont="1" applyFill="1" applyBorder="1" applyAlignment="1">
      <alignment horizontal="right" vertical="center" wrapText="1" indent="1"/>
    </xf>
    <xf numFmtId="191" fontId="3" fillId="35" borderId="32" xfId="0" applyNumberFormat="1" applyFont="1" applyFill="1" applyBorder="1" applyAlignment="1" applyProtection="1">
      <alignment vertical="center" wrapText="1"/>
      <protection locked="0"/>
    </xf>
    <xf numFmtId="191" fontId="3" fillId="35" borderId="98" xfId="0" applyNumberFormat="1" applyFont="1" applyFill="1" applyBorder="1" applyAlignment="1" applyProtection="1">
      <alignment vertical="center" wrapText="1"/>
      <protection locked="0"/>
    </xf>
    <xf numFmtId="185" fontId="6" fillId="4" borderId="126" xfId="0" applyNumberFormat="1" applyFont="1" applyFill="1" applyBorder="1"/>
    <xf numFmtId="185" fontId="3" fillId="9" borderId="126" xfId="0" applyNumberFormat="1" applyFont="1" applyFill="1" applyBorder="1" applyAlignment="1" applyProtection="1">
      <alignment vertical="center" wrapText="1"/>
      <protection locked="0"/>
    </xf>
    <xf numFmtId="185" fontId="3" fillId="9" borderId="82" xfId="0" applyNumberFormat="1" applyFont="1" applyFill="1" applyBorder="1" applyAlignment="1" applyProtection="1">
      <alignment vertical="center" wrapText="1"/>
      <protection locked="0"/>
    </xf>
    <xf numFmtId="185" fontId="6" fillId="50" borderId="127" xfId="1" applyNumberFormat="1" applyFont="1" applyFill="1" applyBorder="1" applyAlignment="1" applyProtection="1">
      <alignment horizontal="right" wrapText="1"/>
    </xf>
    <xf numFmtId="0" fontId="3" fillId="0" borderId="35" xfId="0" applyFont="1" applyBorder="1" applyAlignment="1">
      <alignment horizontal="left" vertical="center" wrapText="1" indent="1"/>
    </xf>
    <xf numFmtId="0" fontId="73" fillId="9" borderId="75" xfId="0" applyFont="1" applyFill="1" applyBorder="1" applyAlignment="1">
      <alignment horizontal="left" vertical="center" wrapText="1" indent="1"/>
    </xf>
    <xf numFmtId="0" fontId="3" fillId="0" borderId="75" xfId="0" applyFont="1" applyBorder="1" applyAlignment="1">
      <alignment horizontal="left" vertical="center" indent="4"/>
    </xf>
    <xf numFmtId="0" fontId="3" fillId="0" borderId="75" xfId="0" applyFont="1" applyBorder="1" applyAlignment="1">
      <alignment horizontal="left" vertical="center" wrapText="1" indent="4"/>
    </xf>
    <xf numFmtId="0" fontId="3" fillId="0" borderId="75" xfId="368" applyBorder="1" applyAlignment="1">
      <alignment horizontal="left" vertical="center" indent="1"/>
    </xf>
    <xf numFmtId="0" fontId="3" fillId="0" borderId="75" xfId="5" applyBorder="1" applyAlignment="1">
      <alignment horizontal="left" vertical="center" indent="1"/>
    </xf>
    <xf numFmtId="185" fontId="3" fillId="9" borderId="124" xfId="0" applyNumberFormat="1" applyFont="1" applyFill="1" applyBorder="1" applyAlignment="1" applyProtection="1">
      <alignment vertical="center" wrapText="1"/>
      <protection locked="0"/>
    </xf>
    <xf numFmtId="185" fontId="3" fillId="9" borderId="28" xfId="0" applyNumberFormat="1" applyFont="1" applyFill="1" applyBorder="1" applyAlignment="1" applyProtection="1">
      <alignment vertical="center" wrapText="1"/>
      <protection locked="0"/>
    </xf>
    <xf numFmtId="0" fontId="6" fillId="4" borderId="45" xfId="0" applyFont="1" applyFill="1" applyBorder="1" applyAlignment="1">
      <alignment horizontal="right" vertical="center"/>
    </xf>
    <xf numFmtId="0" fontId="6" fillId="4" borderId="90" xfId="0" applyFont="1" applyFill="1" applyBorder="1" applyAlignment="1">
      <alignment horizontal="right" vertical="center"/>
    </xf>
    <xf numFmtId="0" fontId="6" fillId="4" borderId="68" xfId="0" applyFont="1" applyFill="1" applyBorder="1" applyAlignment="1">
      <alignment horizontal="right" vertical="center"/>
    </xf>
    <xf numFmtId="0" fontId="6" fillId="4" borderId="64" xfId="0" applyFont="1" applyFill="1" applyBorder="1" applyAlignment="1">
      <alignment horizontal="right" vertical="center"/>
    </xf>
    <xf numFmtId="0" fontId="6" fillId="6" borderId="68" xfId="0" applyFont="1" applyFill="1" applyBorder="1" applyAlignment="1">
      <alignment horizontal="right" vertical="center"/>
    </xf>
    <xf numFmtId="0" fontId="6" fillId="6" borderId="72" xfId="0" applyFont="1" applyFill="1" applyBorder="1" applyAlignment="1">
      <alignment horizontal="right" vertical="center"/>
    </xf>
    <xf numFmtId="185" fontId="3" fillId="9" borderId="128" xfId="0" applyNumberFormat="1" applyFont="1" applyFill="1" applyBorder="1" applyAlignment="1" applyProtection="1">
      <alignment vertical="center" wrapText="1"/>
      <protection locked="0"/>
    </xf>
    <xf numFmtId="0" fontId="6" fillId="6" borderId="71" xfId="0" applyFont="1" applyFill="1" applyBorder="1" applyAlignment="1">
      <alignment horizontal="right" vertical="center"/>
    </xf>
    <xf numFmtId="185" fontId="6" fillId="50" borderId="129" xfId="1" applyNumberFormat="1" applyFont="1" applyFill="1" applyBorder="1" applyAlignment="1" applyProtection="1">
      <alignment horizontal="right" wrapText="1"/>
    </xf>
    <xf numFmtId="0" fontId="0" fillId="9" borderId="7" xfId="0" applyFill="1" applyBorder="1"/>
    <xf numFmtId="0" fontId="48" fillId="4" borderId="6" xfId="0" applyFont="1" applyFill="1" applyBorder="1" applyAlignment="1">
      <alignment horizontal="left" vertical="center"/>
    </xf>
    <xf numFmtId="0" fontId="4" fillId="7" borderId="130" xfId="0" applyFont="1" applyFill="1" applyBorder="1" applyAlignment="1">
      <alignment horizontal="right" vertical="center"/>
    </xf>
    <xf numFmtId="0" fontId="4" fillId="7" borderId="131" xfId="0" quotePrefix="1" applyFont="1" applyFill="1" applyBorder="1" applyAlignment="1">
      <alignment horizontal="right" vertical="center"/>
    </xf>
    <xf numFmtId="191" fontId="74" fillId="0" borderId="0" xfId="0" applyNumberFormat="1" applyFont="1"/>
    <xf numFmtId="192" fontId="75" fillId="52" borderId="94" xfId="0" applyNumberFormat="1" applyFont="1" applyFill="1" applyBorder="1" applyAlignment="1">
      <alignment horizontal="right" vertical="center"/>
    </xf>
    <xf numFmtId="192" fontId="75" fillId="52" borderId="26" xfId="0" applyNumberFormat="1" applyFont="1" applyFill="1" applyBorder="1" applyAlignment="1">
      <alignment horizontal="right" vertical="center"/>
    </xf>
    <xf numFmtId="0" fontId="81" fillId="0" borderId="49" xfId="0" applyFont="1" applyBorder="1" applyAlignment="1">
      <alignment horizontal="left" vertical="center" wrapText="1" indent="1"/>
    </xf>
    <xf numFmtId="0" fontId="82" fillId="0" borderId="0" xfId="0" applyFont="1" applyAlignment="1">
      <alignment vertical="center"/>
    </xf>
    <xf numFmtId="0" fontId="83" fillId="5" borderId="0" xfId="5" applyFont="1" applyFill="1"/>
    <xf numFmtId="0" fontId="84" fillId="0" borderId="0" xfId="0" applyFont="1"/>
    <xf numFmtId="0" fontId="85" fillId="0" borderId="0" xfId="0" applyFont="1"/>
    <xf numFmtId="185" fontId="0" fillId="0" borderId="0" xfId="0" applyNumberFormat="1"/>
    <xf numFmtId="189" fontId="0" fillId="5" borderId="0" xfId="0" applyNumberFormat="1" applyFill="1"/>
    <xf numFmtId="17" fontId="5" fillId="0" borderId="0" xfId="0" applyNumberFormat="1" applyFont="1"/>
    <xf numFmtId="186" fontId="6" fillId="0" borderId="0" xfId="0" quotePrefix="1" applyNumberFormat="1" applyFont="1"/>
    <xf numFmtId="187" fontId="0" fillId="0" borderId="0" xfId="0" applyNumberFormat="1"/>
    <xf numFmtId="9" fontId="0" fillId="0" borderId="0" xfId="1" applyFont="1"/>
    <xf numFmtId="185" fontId="73" fillId="0" borderId="0" xfId="0" applyNumberFormat="1" applyFont="1" applyAlignment="1">
      <alignment vertical="center"/>
    </xf>
    <xf numFmtId="173" fontId="0" fillId="0" borderId="0" xfId="0" applyNumberFormat="1"/>
    <xf numFmtId="0" fontId="0" fillId="0" borderId="0" xfId="0" applyAlignment="1">
      <alignment horizontal="left" vertical="top" wrapText="1"/>
    </xf>
    <xf numFmtId="43" fontId="0" fillId="0" borderId="0" xfId="0" applyNumberFormat="1"/>
    <xf numFmtId="9" fontId="0" fillId="0" borderId="0" xfId="1" applyFont="1" applyFill="1"/>
    <xf numFmtId="185" fontId="3" fillId="0" borderId="0" xfId="1" applyNumberFormat="1" applyFont="1" applyFill="1" applyBorder="1" applyAlignment="1" applyProtection="1">
      <alignment horizontal="right" vertical="center" wrapText="1"/>
    </xf>
    <xf numFmtId="9" fontId="6" fillId="0" borderId="0" xfId="1" applyFont="1" applyFill="1" applyAlignment="1">
      <alignment horizontal="center"/>
    </xf>
    <xf numFmtId="0" fontId="0" fillId="0" borderId="0" xfId="0" applyAlignment="1">
      <alignment horizontal="right"/>
    </xf>
    <xf numFmtId="0" fontId="72" fillId="0" borderId="0" xfId="0" applyFont="1"/>
    <xf numFmtId="0" fontId="0" fillId="0" borderId="0" xfId="0" quotePrefix="1"/>
    <xf numFmtId="189" fontId="0" fillId="0" borderId="0" xfId="0" applyNumberFormat="1"/>
    <xf numFmtId="0" fontId="5" fillId="35" borderId="132" xfId="0" applyFont="1" applyFill="1" applyBorder="1"/>
    <xf numFmtId="2" fontId="6" fillId="4" borderId="133" xfId="0" applyNumberFormat="1" applyFont="1" applyFill="1" applyBorder="1"/>
    <xf numFmtId="2" fontId="6" fillId="4" borderId="134" xfId="0" applyNumberFormat="1" applyFont="1" applyFill="1" applyBorder="1"/>
    <xf numFmtId="2" fontId="6" fillId="4" borderId="135" xfId="0" applyNumberFormat="1" applyFont="1" applyFill="1" applyBorder="1"/>
    <xf numFmtId="167" fontId="6" fillId="4" borderId="136" xfId="0" applyNumberFormat="1" applyFont="1" applyFill="1" applyBorder="1" applyAlignment="1">
      <alignment horizontal="left"/>
    </xf>
    <xf numFmtId="188" fontId="6" fillId="4" borderId="137" xfId="0" applyNumberFormat="1" applyFont="1" applyFill="1" applyBorder="1" applyAlignment="1">
      <alignment horizontal="right"/>
    </xf>
    <xf numFmtId="188" fontId="6" fillId="4" borderId="138" xfId="0" applyNumberFormat="1" applyFont="1" applyFill="1" applyBorder="1" applyAlignment="1">
      <alignment horizontal="right"/>
    </xf>
    <xf numFmtId="4" fontId="6" fillId="4" borderId="138" xfId="0" applyNumberFormat="1" applyFont="1" applyFill="1" applyBorder="1" applyAlignment="1">
      <alignment horizontal="right"/>
    </xf>
    <xf numFmtId="4" fontId="6" fillId="4" borderId="139" xfId="0" applyNumberFormat="1" applyFont="1" applyFill="1" applyBorder="1" applyAlignment="1">
      <alignment horizontal="right"/>
    </xf>
    <xf numFmtId="0" fontId="89" fillId="58" borderId="1" xfId="652" applyFont="1" applyFill="1" applyBorder="1">
      <alignment vertical="center"/>
      <protection locked="0"/>
    </xf>
    <xf numFmtId="0" fontId="90" fillId="58" borderId="2" xfId="652" applyFont="1" applyFill="1" applyBorder="1">
      <alignment vertical="center"/>
      <protection locked="0"/>
    </xf>
    <xf numFmtId="0" fontId="90" fillId="58" borderId="3" xfId="652" applyFont="1" applyFill="1" applyBorder="1">
      <alignment vertical="center"/>
      <protection locked="0"/>
    </xf>
    <xf numFmtId="0" fontId="88" fillId="0" borderId="7" xfId="0" applyFont="1" applyBorder="1"/>
    <xf numFmtId="0" fontId="91" fillId="59" borderId="142" xfId="0" applyFont="1" applyFill="1" applyBorder="1" applyAlignment="1">
      <alignment horizontal="centerContinuous"/>
    </xf>
    <xf numFmtId="0" fontId="91" fillId="59" borderId="143" xfId="0" applyFont="1" applyFill="1" applyBorder="1" applyAlignment="1">
      <alignment horizontal="centerContinuous"/>
    </xf>
    <xf numFmtId="0" fontId="91" fillId="59" borderId="144" xfId="0" applyFont="1" applyFill="1" applyBorder="1" applyAlignment="1">
      <alignment horizontal="centerContinuous"/>
    </xf>
    <xf numFmtId="0" fontId="92" fillId="60" borderId="145" xfId="0" applyFont="1" applyFill="1" applyBorder="1" applyAlignment="1">
      <alignment horizontal="right" vertical="center" wrapText="1"/>
    </xf>
    <xf numFmtId="0" fontId="91" fillId="59" borderId="146" xfId="0" applyFont="1" applyFill="1" applyBorder="1" applyAlignment="1">
      <alignment horizontal="centerContinuous" vertical="center"/>
    </xf>
    <xf numFmtId="0" fontId="91" fillId="59" borderId="140" xfId="0" applyFont="1" applyFill="1" applyBorder="1" applyAlignment="1">
      <alignment horizontal="centerContinuous" vertical="center"/>
    </xf>
    <xf numFmtId="0" fontId="91" fillId="59" borderId="147" xfId="0" applyFont="1" applyFill="1" applyBorder="1" applyAlignment="1">
      <alignment horizontal="centerContinuous" vertical="center"/>
    </xf>
    <xf numFmtId="0" fontId="92" fillId="60" borderId="148" xfId="0" applyFont="1" applyFill="1" applyBorder="1" applyAlignment="1">
      <alignment horizontal="right" vertical="center" wrapText="1"/>
    </xf>
    <xf numFmtId="0" fontId="88" fillId="0" borderId="49" xfId="0" applyFont="1" applyBorder="1"/>
    <xf numFmtId="0" fontId="6" fillId="59" borderId="149" xfId="0" applyFont="1" applyFill="1" applyBorder="1" applyAlignment="1">
      <alignment horizontal="right" vertical="center"/>
    </xf>
    <xf numFmtId="0" fontId="6" fillId="59" borderId="150" xfId="0" applyFont="1" applyFill="1" applyBorder="1" applyAlignment="1">
      <alignment horizontal="right" vertical="center"/>
    </xf>
    <xf numFmtId="0" fontId="92" fillId="60" borderId="151" xfId="0" applyFont="1" applyFill="1" applyBorder="1" applyAlignment="1">
      <alignment horizontal="right" vertical="center" wrapText="1"/>
    </xf>
    <xf numFmtId="0" fontId="3" fillId="56" borderId="152" xfId="0" applyFont="1" applyFill="1" applyBorder="1" applyAlignment="1">
      <alignment vertical="center" wrapText="1"/>
    </xf>
    <xf numFmtId="185" fontId="93" fillId="60" borderId="151" xfId="0" applyNumberFormat="1" applyFont="1" applyFill="1" applyBorder="1" applyAlignment="1">
      <alignment horizontal="right" vertical="center" wrapText="1"/>
    </xf>
    <xf numFmtId="0" fontId="73" fillId="57" borderId="153" xfId="0" applyFont="1" applyFill="1" applyBorder="1" applyAlignment="1">
      <alignment horizontal="left" vertical="center" wrapText="1" indent="1"/>
    </xf>
    <xf numFmtId="185" fontId="3" fillId="57" borderId="151" xfId="0" applyNumberFormat="1" applyFont="1" applyFill="1" applyBorder="1" applyAlignment="1">
      <alignment horizontal="right" vertical="center" wrapText="1"/>
    </xf>
    <xf numFmtId="0" fontId="92" fillId="60" borderId="141" xfId="0" applyFont="1" applyFill="1" applyBorder="1" applyAlignment="1">
      <alignment wrapText="1"/>
    </xf>
    <xf numFmtId="185" fontId="92" fillId="60" borderId="156" xfId="0" applyNumberFormat="1" applyFont="1" applyFill="1" applyBorder="1" applyAlignment="1">
      <alignment horizontal="right" wrapText="1"/>
    </xf>
    <xf numFmtId="185" fontId="92" fillId="60" borderId="157" xfId="0" applyNumberFormat="1" applyFont="1" applyFill="1" applyBorder="1" applyAlignment="1">
      <alignment horizontal="right" wrapText="1"/>
    </xf>
    <xf numFmtId="185" fontId="3" fillId="35" borderId="124" xfId="0" applyNumberFormat="1" applyFont="1" applyFill="1" applyBorder="1" applyAlignment="1" applyProtection="1">
      <alignment vertical="center" wrapText="1"/>
      <protection locked="0"/>
    </xf>
    <xf numFmtId="185" fontId="3" fillId="35" borderId="28" xfId="0" applyNumberFormat="1" applyFont="1" applyFill="1" applyBorder="1" applyAlignment="1" applyProtection="1">
      <alignment vertical="center" wrapText="1"/>
      <protection locked="0"/>
    </xf>
    <xf numFmtId="185" fontId="3" fillId="35" borderId="105" xfId="0" applyNumberFormat="1" applyFont="1" applyFill="1" applyBorder="1" applyAlignment="1" applyProtection="1">
      <alignment vertical="center" wrapText="1"/>
      <protection locked="0"/>
    </xf>
    <xf numFmtId="185" fontId="6" fillId="4" borderId="108" xfId="0" applyNumberFormat="1" applyFont="1" applyFill="1" applyBorder="1" applyAlignment="1">
      <alignment vertical="center"/>
    </xf>
    <xf numFmtId="185" fontId="6" fillId="4" borderId="16" xfId="0" applyNumberFormat="1" applyFont="1" applyFill="1" applyBorder="1" applyAlignment="1">
      <alignment vertical="center"/>
    </xf>
    <xf numFmtId="185" fontId="6" fillId="4" borderId="32" xfId="0" applyNumberFormat="1" applyFont="1" applyFill="1" applyBorder="1" applyAlignment="1">
      <alignment vertical="center"/>
    </xf>
    <xf numFmtId="185" fontId="3" fillId="35" borderId="32" xfId="0" applyNumberFormat="1" applyFont="1" applyFill="1" applyBorder="1" applyAlignment="1" applyProtection="1">
      <alignment vertical="center" wrapText="1"/>
      <protection locked="0"/>
    </xf>
    <xf numFmtId="0" fontId="3" fillId="0" borderId="75" xfId="368" applyBorder="1" applyAlignment="1">
      <alignment horizontal="left" vertical="center" wrapText="1" indent="1"/>
    </xf>
    <xf numFmtId="0" fontId="85" fillId="5" borderId="0" xfId="0" applyFont="1" applyFill="1"/>
    <xf numFmtId="185" fontId="0" fillId="5" borderId="0" xfId="0" applyNumberFormat="1" applyFill="1"/>
    <xf numFmtId="185" fontId="7" fillId="0" borderId="57" xfId="368" applyNumberFormat="1" applyFont="1" applyBorder="1" applyAlignment="1">
      <alignment vertical="center" wrapText="1"/>
    </xf>
    <xf numFmtId="10" fontId="3" fillId="5" borderId="158" xfId="1" applyNumberFormat="1" applyFont="1" applyFill="1" applyBorder="1" applyAlignment="1" applyProtection="1">
      <alignment horizontal="right" vertical="center" wrapText="1"/>
    </xf>
    <xf numFmtId="2" fontId="3" fillId="5" borderId="47" xfId="1" applyNumberFormat="1" applyFont="1" applyFill="1" applyBorder="1" applyAlignment="1" applyProtection="1">
      <alignment horizontal="right" vertical="center" wrapText="1"/>
    </xf>
    <xf numFmtId="185" fontId="3" fillId="0" borderId="159" xfId="368" applyNumberFormat="1" applyBorder="1" applyAlignment="1">
      <alignment vertical="center" wrapText="1"/>
    </xf>
    <xf numFmtId="10" fontId="3" fillId="5" borderId="125" xfId="1" applyNumberFormat="1" applyFont="1" applyFill="1" applyBorder="1" applyAlignment="1" applyProtection="1">
      <alignment horizontal="right" vertical="center" wrapText="1"/>
    </xf>
    <xf numFmtId="2" fontId="3" fillId="5" borderId="45" xfId="1" applyNumberFormat="1" applyFont="1" applyFill="1" applyBorder="1" applyAlignment="1" applyProtection="1">
      <alignment horizontal="right" vertical="center" wrapText="1"/>
    </xf>
    <xf numFmtId="185" fontId="3" fillId="0" borderId="160" xfId="368" applyNumberFormat="1" applyBorder="1" applyAlignment="1">
      <alignment vertical="center" wrapText="1"/>
    </xf>
    <xf numFmtId="0" fontId="3" fillId="0" borderId="21" xfId="5" applyBorder="1" applyAlignment="1">
      <alignment horizontal="left" vertical="center" indent="1"/>
    </xf>
    <xf numFmtId="0" fontId="3" fillId="0" borderId="161" xfId="0" applyFont="1" applyBorder="1" applyAlignment="1">
      <alignment horizontal="left" vertical="center" wrapText="1" indent="4"/>
    </xf>
    <xf numFmtId="185" fontId="93" fillId="60" borderId="7" xfId="0" applyNumberFormat="1" applyFont="1" applyFill="1" applyBorder="1" applyAlignment="1">
      <alignment horizontal="right" vertical="center" wrapText="1"/>
    </xf>
    <xf numFmtId="185" fontId="3" fillId="55" borderId="154" xfId="0" applyNumberFormat="1" applyFont="1" applyFill="1" applyBorder="1" applyAlignment="1" applyProtection="1">
      <alignment vertical="center" wrapText="1"/>
      <protection locked="0"/>
    </xf>
    <xf numFmtId="185" fontId="3" fillId="57" borderId="154" xfId="0" applyNumberFormat="1" applyFont="1" applyFill="1" applyBorder="1" applyAlignment="1">
      <alignment horizontal="right" vertical="center" wrapText="1"/>
    </xf>
    <xf numFmtId="185" fontId="3" fillId="57" borderId="155" xfId="0" applyNumberFormat="1" applyFont="1" applyFill="1" applyBorder="1" applyAlignment="1">
      <alignment horizontal="right" vertical="center" wrapText="1"/>
    </xf>
    <xf numFmtId="185" fontId="3" fillId="55" borderId="155" xfId="0" applyNumberFormat="1" applyFont="1" applyFill="1" applyBorder="1" applyAlignment="1" applyProtection="1">
      <alignment vertical="center" wrapText="1"/>
      <protection locked="0"/>
    </xf>
    <xf numFmtId="0" fontId="3" fillId="5" borderId="86" xfId="0" applyFont="1" applyFill="1" applyBorder="1" applyAlignment="1">
      <alignment horizontal="center"/>
    </xf>
    <xf numFmtId="0" fontId="3" fillId="5" borderId="81" xfId="0" applyFont="1" applyFill="1" applyBorder="1" applyAlignment="1">
      <alignment horizontal="center"/>
    </xf>
    <xf numFmtId="0" fontId="3" fillId="5" borderId="19" xfId="0" applyFont="1" applyFill="1" applyBorder="1" applyAlignment="1">
      <alignment horizontal="center"/>
    </xf>
    <xf numFmtId="0" fontId="3" fillId="5" borderId="73" xfId="0" applyFont="1" applyFill="1" applyBorder="1" applyAlignment="1">
      <alignment horizontal="center"/>
    </xf>
    <xf numFmtId="0" fontId="3" fillId="5" borderId="45" xfId="0" applyFont="1" applyFill="1" applyBorder="1" applyAlignment="1">
      <alignment horizontal="center"/>
    </xf>
    <xf numFmtId="0" fontId="3" fillId="5" borderId="64" xfId="0" applyFont="1" applyFill="1" applyBorder="1" applyAlignment="1">
      <alignment horizontal="center"/>
    </xf>
    <xf numFmtId="0" fontId="4" fillId="6" borderId="12" xfId="0" applyFont="1" applyFill="1" applyBorder="1" applyAlignment="1">
      <alignment horizontal="center" vertical="center"/>
    </xf>
    <xf numFmtId="0" fontId="4" fillId="6" borderId="13" xfId="0" applyFont="1" applyFill="1" applyBorder="1" applyAlignment="1">
      <alignment horizontal="center" vertical="center"/>
    </xf>
    <xf numFmtId="0" fontId="4" fillId="51" borderId="14" xfId="0" applyFont="1" applyFill="1" applyBorder="1" applyAlignment="1">
      <alignment horizontal="center" vertical="center" wrapText="1"/>
    </xf>
    <xf numFmtId="0" fontId="4" fillId="51" borderId="51" xfId="0" applyFont="1" applyFill="1" applyBorder="1" applyAlignment="1">
      <alignment horizontal="center" vertical="center" wrapText="1"/>
    </xf>
    <xf numFmtId="0" fontId="4" fillId="4" borderId="113" xfId="0" applyFont="1" applyFill="1" applyBorder="1" applyAlignment="1">
      <alignment horizontal="center"/>
    </xf>
    <xf numFmtId="0" fontId="4" fillId="4" borderId="111" xfId="0" applyFont="1" applyFill="1" applyBorder="1" applyAlignment="1">
      <alignment horizontal="center"/>
    </xf>
    <xf numFmtId="0" fontId="4" fillId="4" borderId="114" xfId="0" applyFont="1" applyFill="1" applyBorder="1" applyAlignment="1">
      <alignment horizontal="center"/>
    </xf>
    <xf numFmtId="0" fontId="4" fillId="6" borderId="110" xfId="0" applyFont="1" applyFill="1" applyBorder="1" applyAlignment="1">
      <alignment horizontal="center"/>
    </xf>
    <xf numFmtId="0" fontId="4" fillId="6" borderId="111" xfId="0" applyFont="1" applyFill="1" applyBorder="1" applyAlignment="1">
      <alignment horizontal="center"/>
    </xf>
    <xf numFmtId="0" fontId="4" fillId="6" borderId="112" xfId="0" applyFont="1" applyFill="1" applyBorder="1" applyAlignment="1">
      <alignment horizontal="center"/>
    </xf>
    <xf numFmtId="0" fontId="4" fillId="4" borderId="62" xfId="0" applyFont="1" applyFill="1" applyBorder="1" applyAlignment="1">
      <alignment horizontal="center"/>
    </xf>
    <xf numFmtId="0" fontId="4" fillId="4" borderId="121" xfId="0" applyFont="1" applyFill="1" applyBorder="1" applyAlignment="1">
      <alignment horizontal="center"/>
    </xf>
    <xf numFmtId="0" fontId="4" fillId="6" borderId="115" xfId="0" applyFont="1" applyFill="1" applyBorder="1" applyAlignment="1">
      <alignment horizontal="center"/>
    </xf>
    <xf numFmtId="0" fontId="4" fillId="6" borderId="116" xfId="0" applyFont="1" applyFill="1" applyBorder="1" applyAlignment="1">
      <alignment horizontal="center"/>
    </xf>
    <xf numFmtId="0" fontId="4" fillId="6" borderId="117" xfId="0" applyFont="1" applyFill="1" applyBorder="1" applyAlignment="1">
      <alignment horizontal="center"/>
    </xf>
    <xf numFmtId="0" fontId="6" fillId="4" borderId="69"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59" xfId="0" applyFont="1" applyFill="1" applyBorder="1" applyAlignment="1">
      <alignment horizontal="center" vertical="center"/>
    </xf>
    <xf numFmtId="0" fontId="6" fillId="6" borderId="69"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59" xfId="0" applyFont="1" applyFill="1" applyBorder="1" applyAlignment="1">
      <alignment horizontal="center" vertical="center"/>
    </xf>
    <xf numFmtId="0" fontId="68" fillId="53" borderId="53" xfId="0" applyFont="1" applyFill="1" applyBorder="1" applyAlignment="1">
      <alignment horizontal="center" vertical="center" wrapText="1"/>
    </xf>
    <xf numFmtId="0" fontId="68" fillId="53" borderId="54" xfId="0" applyFont="1" applyFill="1" applyBorder="1" applyAlignment="1">
      <alignment horizontal="center" vertical="center" wrapText="1"/>
    </xf>
    <xf numFmtId="0" fontId="68" fillId="53" borderId="9" xfId="0" applyFont="1" applyFill="1" applyBorder="1" applyAlignment="1">
      <alignment horizontal="center" vertical="center" wrapText="1"/>
    </xf>
    <xf numFmtId="0" fontId="68" fillId="53" borderId="40" xfId="0" applyFont="1" applyFill="1" applyBorder="1" applyAlignment="1">
      <alignment horizontal="center" vertical="center" wrapText="1"/>
    </xf>
    <xf numFmtId="0" fontId="68" fillId="53" borderId="43" xfId="0" applyFont="1" applyFill="1" applyBorder="1" applyAlignment="1">
      <alignment horizontal="center" vertical="center" wrapText="1"/>
    </xf>
    <xf numFmtId="0" fontId="68" fillId="53" borderId="56" xfId="0" applyFont="1" applyFill="1" applyBorder="1" applyAlignment="1">
      <alignment horizontal="center" vertical="center" wrapText="1"/>
    </xf>
    <xf numFmtId="0" fontId="77" fillId="54" borderId="55" xfId="0" applyFont="1" applyFill="1" applyBorder="1" applyAlignment="1" applyProtection="1">
      <alignment horizontal="left" vertical="top" wrapText="1"/>
      <protection locked="0"/>
    </xf>
    <xf numFmtId="0" fontId="77" fillId="54" borderId="43" xfId="0" applyFont="1" applyFill="1" applyBorder="1" applyAlignment="1" applyProtection="1">
      <alignment horizontal="left" vertical="top" wrapText="1"/>
      <protection locked="0"/>
    </xf>
    <xf numFmtId="0" fontId="77" fillId="54" borderId="56" xfId="0" applyFont="1" applyFill="1" applyBorder="1" applyAlignment="1" applyProtection="1">
      <alignment horizontal="left" vertical="top" wrapText="1"/>
      <protection locked="0"/>
    </xf>
    <xf numFmtId="185" fontId="6" fillId="7" borderId="69" xfId="0" applyNumberFormat="1" applyFont="1" applyFill="1" applyBorder="1" applyAlignment="1">
      <alignment horizontal="center" vertical="center"/>
    </xf>
    <xf numFmtId="185" fontId="6" fillId="7" borderId="58" xfId="0" applyNumberFormat="1" applyFont="1" applyFill="1" applyBorder="1" applyAlignment="1">
      <alignment horizontal="center" vertical="center"/>
    </xf>
    <xf numFmtId="185" fontId="6" fillId="7" borderId="59" xfId="0" applyNumberFormat="1" applyFont="1" applyFill="1" applyBorder="1" applyAlignment="1">
      <alignment horizontal="center" vertical="center"/>
    </xf>
    <xf numFmtId="0" fontId="6" fillId="10" borderId="69" xfId="0" applyFont="1" applyFill="1" applyBorder="1" applyAlignment="1">
      <alignment horizontal="center" vertical="center"/>
    </xf>
    <xf numFmtId="0" fontId="6" fillId="10" borderId="58" xfId="0" applyFont="1" applyFill="1" applyBorder="1" applyAlignment="1">
      <alignment horizontal="center" vertical="center"/>
    </xf>
    <xf numFmtId="0" fontId="6" fillId="10" borderId="99" xfId="0" applyFont="1" applyFill="1" applyBorder="1" applyAlignment="1">
      <alignment horizontal="center" vertical="center"/>
    </xf>
    <xf numFmtId="0" fontId="6" fillId="10" borderId="57" xfId="0" applyFont="1" applyFill="1" applyBorder="1" applyAlignment="1">
      <alignment horizontal="center" vertical="center"/>
    </xf>
    <xf numFmtId="0" fontId="6" fillId="10" borderId="59" xfId="0" applyFont="1" applyFill="1" applyBorder="1" applyAlignment="1">
      <alignment horizontal="center" vertical="center"/>
    </xf>
  </cellXfs>
  <cellStyles count="710">
    <cellStyle name=" 1" xfId="9" xr:uid="{00000000-0005-0000-0000-000000000000}"/>
    <cellStyle name=" 1 2" xfId="10" xr:uid="{00000000-0005-0000-0000-000001000000}"/>
    <cellStyle name=" 1 2 2" xfId="11" xr:uid="{00000000-0005-0000-0000-000002000000}"/>
    <cellStyle name=" 1 2 3" xfId="12" xr:uid="{00000000-0005-0000-0000-000003000000}"/>
    <cellStyle name=" 1 3" xfId="13" xr:uid="{00000000-0005-0000-0000-000004000000}"/>
    <cellStyle name=" 1 3 2" xfId="14" xr:uid="{00000000-0005-0000-0000-000005000000}"/>
    <cellStyle name=" 1 4" xfId="15" xr:uid="{00000000-0005-0000-0000-000006000000}"/>
    <cellStyle name=" 1_29(d) - Gas extensions -tariffs" xfId="16" xr:uid="{00000000-0005-0000-0000-000007000000}"/>
    <cellStyle name="_3GIS model v2.77_Distribution Business_Retail Fin Perform " xfId="17" xr:uid="{00000000-0005-0000-0000-000008000000}"/>
    <cellStyle name="_3GIS model v2.77_Fleet Overhead Costs 2_Retail Fin Perform " xfId="18" xr:uid="{00000000-0005-0000-0000-000009000000}"/>
    <cellStyle name="_3GIS model v2.77_Fleet Overhead Costs_Retail Fin Perform " xfId="19" xr:uid="{00000000-0005-0000-0000-00000A000000}"/>
    <cellStyle name="_3GIS model v2.77_Forecast 2_Retail Fin Perform " xfId="20" xr:uid="{00000000-0005-0000-0000-00000B000000}"/>
    <cellStyle name="_3GIS model v2.77_Forecast_Retail Fin Perform " xfId="21" xr:uid="{00000000-0005-0000-0000-00000C000000}"/>
    <cellStyle name="_3GIS model v2.77_Funding &amp; Cashflow_1_Retail Fin Perform " xfId="22" xr:uid="{00000000-0005-0000-0000-00000D000000}"/>
    <cellStyle name="_3GIS model v2.77_Funding &amp; Cashflow_Retail Fin Perform " xfId="23" xr:uid="{00000000-0005-0000-0000-00000E000000}"/>
    <cellStyle name="_3GIS model v2.77_Group P&amp;L_1_Retail Fin Perform " xfId="24" xr:uid="{00000000-0005-0000-0000-00000F000000}"/>
    <cellStyle name="_3GIS model v2.77_Group P&amp;L_Retail Fin Perform " xfId="25" xr:uid="{00000000-0005-0000-0000-000010000000}"/>
    <cellStyle name="_3GIS model v2.77_Opening  Detailed BS_Retail Fin Perform " xfId="26" xr:uid="{00000000-0005-0000-0000-000011000000}"/>
    <cellStyle name="_3GIS model v2.77_OUTPUT DB_Retail Fin Perform " xfId="27" xr:uid="{00000000-0005-0000-0000-000012000000}"/>
    <cellStyle name="_3GIS model v2.77_OUTPUT EB_Retail Fin Perform " xfId="28" xr:uid="{00000000-0005-0000-0000-000013000000}"/>
    <cellStyle name="_3GIS model v2.77_Report_Retail Fin Perform " xfId="29" xr:uid="{00000000-0005-0000-0000-000014000000}"/>
    <cellStyle name="_3GIS model v2.77_Retail Fin Perform " xfId="30" xr:uid="{00000000-0005-0000-0000-000015000000}"/>
    <cellStyle name="_3GIS model v2.77_Sheet2 2_Retail Fin Perform " xfId="31" xr:uid="{00000000-0005-0000-0000-000016000000}"/>
    <cellStyle name="_3GIS model v2.77_Sheet2_Retail Fin Perform " xfId="32" xr:uid="{00000000-0005-0000-0000-000017000000}"/>
    <cellStyle name="_Capex" xfId="33" xr:uid="{00000000-0005-0000-0000-000018000000}"/>
    <cellStyle name="_Capex 2" xfId="34" xr:uid="{00000000-0005-0000-0000-000019000000}"/>
    <cellStyle name="_Capex_29(d) - Gas extensions -tariffs" xfId="35" xr:uid="{00000000-0005-0000-0000-00001A000000}"/>
    <cellStyle name="_UED AMP 2009-14 Final 250309 Less PU" xfId="36" xr:uid="{00000000-0005-0000-0000-00001B000000}"/>
    <cellStyle name="_UED AMP 2009-14 Final 250309 Less PU_1011 monthly" xfId="37" xr:uid="{00000000-0005-0000-0000-00001C000000}"/>
    <cellStyle name="20% - Accent1 2" xfId="38" xr:uid="{00000000-0005-0000-0000-00001D000000}"/>
    <cellStyle name="20% - Accent1 3" xfId="39" xr:uid="{00000000-0005-0000-0000-00001E000000}"/>
    <cellStyle name="20% - Accent2 2" xfId="40" xr:uid="{00000000-0005-0000-0000-00001F000000}"/>
    <cellStyle name="20% - Accent3 2" xfId="41" xr:uid="{00000000-0005-0000-0000-000020000000}"/>
    <cellStyle name="20% - Accent4 2" xfId="42" xr:uid="{00000000-0005-0000-0000-000021000000}"/>
    <cellStyle name="20% - Accent5 2" xfId="43" xr:uid="{00000000-0005-0000-0000-000022000000}"/>
    <cellStyle name="20% - Accent6 2" xfId="44" xr:uid="{00000000-0005-0000-0000-000023000000}"/>
    <cellStyle name="40% - Accent1 2" xfId="45" xr:uid="{00000000-0005-0000-0000-000024000000}"/>
    <cellStyle name="40% - Accent1 3" xfId="46" xr:uid="{00000000-0005-0000-0000-000025000000}"/>
    <cellStyle name="40% - Accent2 2" xfId="47" xr:uid="{00000000-0005-0000-0000-000026000000}"/>
    <cellStyle name="40% - Accent3 2" xfId="48" xr:uid="{00000000-0005-0000-0000-000027000000}"/>
    <cellStyle name="40% - Accent4 2" xfId="49" xr:uid="{00000000-0005-0000-0000-000028000000}"/>
    <cellStyle name="40% - Accent5 2" xfId="50" xr:uid="{00000000-0005-0000-0000-000029000000}"/>
    <cellStyle name="40% - Accent6 2" xfId="51" xr:uid="{00000000-0005-0000-0000-00002A000000}"/>
    <cellStyle name="60% - Accent1 2" xfId="52" xr:uid="{00000000-0005-0000-0000-00002B000000}"/>
    <cellStyle name="60% - Accent2 2" xfId="53" xr:uid="{00000000-0005-0000-0000-00002C000000}"/>
    <cellStyle name="60% - Accent3 2" xfId="54" xr:uid="{00000000-0005-0000-0000-00002D000000}"/>
    <cellStyle name="60% - Accent4 2" xfId="55" xr:uid="{00000000-0005-0000-0000-00002E000000}"/>
    <cellStyle name="60% - Accent5 2" xfId="56" xr:uid="{00000000-0005-0000-0000-00002F000000}"/>
    <cellStyle name="60% - Accent6 2" xfId="57" xr:uid="{00000000-0005-0000-0000-000030000000}"/>
    <cellStyle name="Accent1 - 20%" xfId="58" xr:uid="{00000000-0005-0000-0000-000031000000}"/>
    <cellStyle name="Accent1 - 40%" xfId="59" xr:uid="{00000000-0005-0000-0000-000032000000}"/>
    <cellStyle name="Accent1 - 60%" xfId="60" xr:uid="{00000000-0005-0000-0000-000033000000}"/>
    <cellStyle name="Accent1 2" xfId="61" xr:uid="{00000000-0005-0000-0000-000034000000}"/>
    <cellStyle name="Accent1 3" xfId="675" xr:uid="{00000000-0005-0000-0000-000035000000}"/>
    <cellStyle name="Accent1 4" xfId="676" xr:uid="{00000000-0005-0000-0000-000036000000}"/>
    <cellStyle name="Accent1 5" xfId="677" xr:uid="{00000000-0005-0000-0000-000037000000}"/>
    <cellStyle name="Accent2 - 20%" xfId="62" xr:uid="{00000000-0005-0000-0000-000038000000}"/>
    <cellStyle name="Accent2 - 40%" xfId="63" xr:uid="{00000000-0005-0000-0000-000039000000}"/>
    <cellStyle name="Accent2 - 60%" xfId="64" xr:uid="{00000000-0005-0000-0000-00003A000000}"/>
    <cellStyle name="Accent2 2" xfId="65" xr:uid="{00000000-0005-0000-0000-00003B000000}"/>
    <cellStyle name="Accent2 3" xfId="678" xr:uid="{00000000-0005-0000-0000-00003C000000}"/>
    <cellStyle name="Accent2 4" xfId="679" xr:uid="{00000000-0005-0000-0000-00003D000000}"/>
    <cellStyle name="Accent2 5" xfId="680" xr:uid="{00000000-0005-0000-0000-00003E000000}"/>
    <cellStyle name="Accent3 - 20%" xfId="66" xr:uid="{00000000-0005-0000-0000-00003F000000}"/>
    <cellStyle name="Accent3 - 40%" xfId="67" xr:uid="{00000000-0005-0000-0000-000040000000}"/>
    <cellStyle name="Accent3 - 60%" xfId="68" xr:uid="{00000000-0005-0000-0000-000041000000}"/>
    <cellStyle name="Accent3 2" xfId="69" xr:uid="{00000000-0005-0000-0000-000042000000}"/>
    <cellStyle name="Accent3 3" xfId="681" xr:uid="{00000000-0005-0000-0000-000043000000}"/>
    <cellStyle name="Accent3 4" xfId="682" xr:uid="{00000000-0005-0000-0000-000044000000}"/>
    <cellStyle name="Accent3 5" xfId="683" xr:uid="{00000000-0005-0000-0000-000045000000}"/>
    <cellStyle name="Accent4 - 20%" xfId="70" xr:uid="{00000000-0005-0000-0000-000046000000}"/>
    <cellStyle name="Accent4 - 40%" xfId="71" xr:uid="{00000000-0005-0000-0000-000047000000}"/>
    <cellStyle name="Accent4 - 60%" xfId="72" xr:uid="{00000000-0005-0000-0000-000048000000}"/>
    <cellStyle name="Accent4 2" xfId="73" xr:uid="{00000000-0005-0000-0000-000049000000}"/>
    <cellStyle name="Accent4 3" xfId="684" xr:uid="{00000000-0005-0000-0000-00004A000000}"/>
    <cellStyle name="Accent4 4" xfId="685" xr:uid="{00000000-0005-0000-0000-00004B000000}"/>
    <cellStyle name="Accent4 5" xfId="686" xr:uid="{00000000-0005-0000-0000-00004C000000}"/>
    <cellStyle name="Accent5 - 20%" xfId="74" xr:uid="{00000000-0005-0000-0000-00004D000000}"/>
    <cellStyle name="Accent5 - 40%" xfId="75" xr:uid="{00000000-0005-0000-0000-00004E000000}"/>
    <cellStyle name="Accent5 - 60%" xfId="76" xr:uid="{00000000-0005-0000-0000-00004F000000}"/>
    <cellStyle name="Accent5 2" xfId="77" xr:uid="{00000000-0005-0000-0000-000050000000}"/>
    <cellStyle name="Accent5 3" xfId="687" xr:uid="{00000000-0005-0000-0000-000051000000}"/>
    <cellStyle name="Accent5 4" xfId="688" xr:uid="{00000000-0005-0000-0000-000052000000}"/>
    <cellStyle name="Accent5 5" xfId="689" xr:uid="{00000000-0005-0000-0000-000053000000}"/>
    <cellStyle name="Accent6 - 20%" xfId="78" xr:uid="{00000000-0005-0000-0000-000054000000}"/>
    <cellStyle name="Accent6 - 40%" xfId="79" xr:uid="{00000000-0005-0000-0000-000055000000}"/>
    <cellStyle name="Accent6 - 60%" xfId="80" xr:uid="{00000000-0005-0000-0000-000056000000}"/>
    <cellStyle name="Accent6 2" xfId="81" xr:uid="{00000000-0005-0000-0000-000057000000}"/>
    <cellStyle name="Accent6 3" xfId="690" xr:uid="{00000000-0005-0000-0000-000058000000}"/>
    <cellStyle name="Accent6 4" xfId="691" xr:uid="{00000000-0005-0000-0000-000059000000}"/>
    <cellStyle name="Accent6 5" xfId="692" xr:uid="{00000000-0005-0000-0000-00005A000000}"/>
    <cellStyle name="Agara" xfId="82" xr:uid="{00000000-0005-0000-0000-00005B000000}"/>
    <cellStyle name="B79812_.wvu.PrintTitlest" xfId="83" xr:uid="{00000000-0005-0000-0000-00005C000000}"/>
    <cellStyle name="Bad 2" xfId="84" xr:uid="{00000000-0005-0000-0000-00005D000000}"/>
    <cellStyle name="Black" xfId="85" xr:uid="{00000000-0005-0000-0000-00005E000000}"/>
    <cellStyle name="Blockout" xfId="86" xr:uid="{00000000-0005-0000-0000-00005F000000}"/>
    <cellStyle name="Blockout 2" xfId="87" xr:uid="{00000000-0005-0000-0000-000060000000}"/>
    <cellStyle name="Blockout 2 2" xfId="88" xr:uid="{00000000-0005-0000-0000-000061000000}"/>
    <cellStyle name="Blockout 3" xfId="89" xr:uid="{00000000-0005-0000-0000-000062000000}"/>
    <cellStyle name="Blue" xfId="90" xr:uid="{00000000-0005-0000-0000-000063000000}"/>
    <cellStyle name="Calculation 2" xfId="91" xr:uid="{00000000-0005-0000-0000-000064000000}"/>
    <cellStyle name="Calculation 2 2" xfId="92" xr:uid="{00000000-0005-0000-0000-000065000000}"/>
    <cellStyle name="Calculation 2 2 2" xfId="93" xr:uid="{00000000-0005-0000-0000-000066000000}"/>
    <cellStyle name="Calculation 2 3" xfId="94" xr:uid="{00000000-0005-0000-0000-000067000000}"/>
    <cellStyle name="Calculation 2 3 2" xfId="95" xr:uid="{00000000-0005-0000-0000-000068000000}"/>
    <cellStyle name="Calculation 2 3 3" xfId="96" xr:uid="{00000000-0005-0000-0000-000069000000}"/>
    <cellStyle name="Calculation 2 4" xfId="97" xr:uid="{00000000-0005-0000-0000-00006A000000}"/>
    <cellStyle name="Check Cell 2" xfId="98" xr:uid="{00000000-0005-0000-0000-00006B000000}"/>
    <cellStyle name="Check Cell 2 2 2 2" xfId="99" xr:uid="{00000000-0005-0000-0000-00006C000000}"/>
    <cellStyle name="Comma [0]7Z_87C" xfId="100" xr:uid="{00000000-0005-0000-0000-00006D000000}"/>
    <cellStyle name="Comma 0" xfId="101" xr:uid="{00000000-0005-0000-0000-00006E000000}"/>
    <cellStyle name="Comma 1" xfId="102" xr:uid="{00000000-0005-0000-0000-00006F000000}"/>
    <cellStyle name="Comma 1 2" xfId="103" xr:uid="{00000000-0005-0000-0000-000070000000}"/>
    <cellStyle name="Comma 10" xfId="104" xr:uid="{00000000-0005-0000-0000-000071000000}"/>
    <cellStyle name="Comma 11" xfId="105" xr:uid="{00000000-0005-0000-0000-000072000000}"/>
    <cellStyle name="Comma 2" xfId="106" xr:uid="{00000000-0005-0000-0000-000073000000}"/>
    <cellStyle name="Comma 2 2" xfId="107" xr:uid="{00000000-0005-0000-0000-000074000000}"/>
    <cellStyle name="Comma 2 2 2" xfId="108" xr:uid="{00000000-0005-0000-0000-000075000000}"/>
    <cellStyle name="Comma 2 2 3" xfId="109" xr:uid="{00000000-0005-0000-0000-000076000000}"/>
    <cellStyle name="Comma 2 2 4" xfId="110" xr:uid="{00000000-0005-0000-0000-000077000000}"/>
    <cellStyle name="Comma 2 3" xfId="111" xr:uid="{00000000-0005-0000-0000-000078000000}"/>
    <cellStyle name="Comma 2 3 2" xfId="112" xr:uid="{00000000-0005-0000-0000-000079000000}"/>
    <cellStyle name="Comma 2 3 3" xfId="113" xr:uid="{00000000-0005-0000-0000-00007A000000}"/>
    <cellStyle name="Comma 2 4" xfId="114" xr:uid="{00000000-0005-0000-0000-00007B000000}"/>
    <cellStyle name="Comma 2 5" xfId="115" xr:uid="{00000000-0005-0000-0000-00007C000000}"/>
    <cellStyle name="Comma 2 6" xfId="116" xr:uid="{00000000-0005-0000-0000-00007D000000}"/>
    <cellStyle name="Comma 2 7" xfId="117" xr:uid="{00000000-0005-0000-0000-00007E000000}"/>
    <cellStyle name="Comma 2 8" xfId="118" xr:uid="{00000000-0005-0000-0000-00007F000000}"/>
    <cellStyle name="Comma 3" xfId="119" xr:uid="{00000000-0005-0000-0000-000080000000}"/>
    <cellStyle name="Comma 3 2" xfId="120" xr:uid="{00000000-0005-0000-0000-000081000000}"/>
    <cellStyle name="Comma 3 2 2" xfId="121" xr:uid="{00000000-0005-0000-0000-000082000000}"/>
    <cellStyle name="Comma 3 2 3" xfId="122" xr:uid="{00000000-0005-0000-0000-000083000000}"/>
    <cellStyle name="Comma 3 3" xfId="123" xr:uid="{00000000-0005-0000-0000-000084000000}"/>
    <cellStyle name="Comma 3 3 2" xfId="124" xr:uid="{00000000-0005-0000-0000-000085000000}"/>
    <cellStyle name="Comma 3 3 3" xfId="125" xr:uid="{00000000-0005-0000-0000-000086000000}"/>
    <cellStyle name="Comma 3 4" xfId="126" xr:uid="{00000000-0005-0000-0000-000087000000}"/>
    <cellStyle name="Comma 3 5" xfId="127" xr:uid="{00000000-0005-0000-0000-000088000000}"/>
    <cellStyle name="Comma 3 6" xfId="128" xr:uid="{00000000-0005-0000-0000-000089000000}"/>
    <cellStyle name="Comma 4" xfId="129" xr:uid="{00000000-0005-0000-0000-00008A000000}"/>
    <cellStyle name="Comma 4 2" xfId="130" xr:uid="{00000000-0005-0000-0000-00008B000000}"/>
    <cellStyle name="Comma 5" xfId="131" xr:uid="{00000000-0005-0000-0000-00008C000000}"/>
    <cellStyle name="Comma 6" xfId="132" xr:uid="{00000000-0005-0000-0000-00008D000000}"/>
    <cellStyle name="Comma 7" xfId="133" xr:uid="{00000000-0005-0000-0000-00008E000000}"/>
    <cellStyle name="Comma 8" xfId="134" xr:uid="{00000000-0005-0000-0000-00008F000000}"/>
    <cellStyle name="Comma 9" xfId="135" xr:uid="{00000000-0005-0000-0000-000090000000}"/>
    <cellStyle name="Comma 9 2" xfId="136" xr:uid="{00000000-0005-0000-0000-000091000000}"/>
    <cellStyle name="Comma 9 3" xfId="137" xr:uid="{00000000-0005-0000-0000-000092000000}"/>
    <cellStyle name="Comma0" xfId="138" xr:uid="{00000000-0005-0000-0000-000093000000}"/>
    <cellStyle name="Currency 11" xfId="139" xr:uid="{00000000-0005-0000-0000-000094000000}"/>
    <cellStyle name="Currency 11 2" xfId="140" xr:uid="{00000000-0005-0000-0000-000095000000}"/>
    <cellStyle name="Currency 11 3" xfId="141" xr:uid="{00000000-0005-0000-0000-000096000000}"/>
    <cellStyle name="Currency 2" xfId="142" xr:uid="{00000000-0005-0000-0000-000097000000}"/>
    <cellStyle name="Currency 2 2" xfId="143" xr:uid="{00000000-0005-0000-0000-000098000000}"/>
    <cellStyle name="Currency 2 3" xfId="144" xr:uid="{00000000-0005-0000-0000-000099000000}"/>
    <cellStyle name="Currency 3" xfId="145" xr:uid="{00000000-0005-0000-0000-00009A000000}"/>
    <cellStyle name="Currency 3 2" xfId="146" xr:uid="{00000000-0005-0000-0000-00009B000000}"/>
    <cellStyle name="Currency 4" xfId="147" xr:uid="{00000000-0005-0000-0000-00009C000000}"/>
    <cellStyle name="Currency 4 2" xfId="148" xr:uid="{00000000-0005-0000-0000-00009D000000}"/>
    <cellStyle name="Currency 5" xfId="149" xr:uid="{00000000-0005-0000-0000-00009E000000}"/>
    <cellStyle name="Currency 6" xfId="150" xr:uid="{00000000-0005-0000-0000-00009F000000}"/>
    <cellStyle name="Currency 6 2" xfId="151" xr:uid="{00000000-0005-0000-0000-0000A0000000}"/>
    <cellStyle name="Currency 6 3" xfId="152" xr:uid="{00000000-0005-0000-0000-0000A1000000}"/>
    <cellStyle name="Currency 7" xfId="153" xr:uid="{00000000-0005-0000-0000-0000A2000000}"/>
    <cellStyle name="Currency 8" xfId="154" xr:uid="{00000000-0005-0000-0000-0000A3000000}"/>
    <cellStyle name="D4_B8B1_005004B79812_.wvu.PrintTitlest" xfId="155" xr:uid="{00000000-0005-0000-0000-0000A4000000}"/>
    <cellStyle name="Date" xfId="156" xr:uid="{00000000-0005-0000-0000-0000A5000000}"/>
    <cellStyle name="Date 2" xfId="157" xr:uid="{00000000-0005-0000-0000-0000A6000000}"/>
    <cellStyle name="dms_1" xfId="709" xr:uid="{00000000-0005-0000-0000-0000A7000000}"/>
    <cellStyle name="Emphasis 1" xfId="158" xr:uid="{00000000-0005-0000-0000-0000A8000000}"/>
    <cellStyle name="Emphasis 2" xfId="159" xr:uid="{00000000-0005-0000-0000-0000A9000000}"/>
    <cellStyle name="Emphasis 3" xfId="160" xr:uid="{00000000-0005-0000-0000-0000AA000000}"/>
    <cellStyle name="Euro" xfId="161" xr:uid="{00000000-0005-0000-0000-0000AB000000}"/>
    <cellStyle name="Explanatory Text 2" xfId="162" xr:uid="{00000000-0005-0000-0000-0000AC000000}"/>
    <cellStyle name="Fixed" xfId="163" xr:uid="{00000000-0005-0000-0000-0000AD000000}"/>
    <cellStyle name="Fixed 2" xfId="164" xr:uid="{00000000-0005-0000-0000-0000AE000000}"/>
    <cellStyle name="Gilsans" xfId="165" xr:uid="{00000000-0005-0000-0000-0000AF000000}"/>
    <cellStyle name="Gilsansl" xfId="166" xr:uid="{00000000-0005-0000-0000-0000B0000000}"/>
    <cellStyle name="Good 2" xfId="167" xr:uid="{00000000-0005-0000-0000-0000B1000000}"/>
    <cellStyle name="Heading 1 2" xfId="168" xr:uid="{00000000-0005-0000-0000-0000B2000000}"/>
    <cellStyle name="Heading 1 2 2" xfId="169" xr:uid="{00000000-0005-0000-0000-0000B3000000}"/>
    <cellStyle name="Heading 1 3" xfId="170" xr:uid="{00000000-0005-0000-0000-0000B4000000}"/>
    <cellStyle name="Heading 2 2" xfId="171" xr:uid="{00000000-0005-0000-0000-0000B5000000}"/>
    <cellStyle name="Heading 2 2 2" xfId="172" xr:uid="{00000000-0005-0000-0000-0000B6000000}"/>
    <cellStyle name="Heading 2 3" xfId="173" xr:uid="{00000000-0005-0000-0000-0000B7000000}"/>
    <cellStyle name="Heading 3 2" xfId="174" xr:uid="{00000000-0005-0000-0000-0000B8000000}"/>
    <cellStyle name="Heading 3 2 2" xfId="175" xr:uid="{00000000-0005-0000-0000-0000B9000000}"/>
    <cellStyle name="Heading 3 2 2 2" xfId="176" xr:uid="{00000000-0005-0000-0000-0000BA000000}"/>
    <cellStyle name="Heading 3 2 2 2 2" xfId="177" xr:uid="{00000000-0005-0000-0000-0000BB000000}"/>
    <cellStyle name="Heading 3 2 2 2 2 2" xfId="178" xr:uid="{00000000-0005-0000-0000-0000BC000000}"/>
    <cellStyle name="Heading 3 2 2 2 2 2 2" xfId="179" xr:uid="{00000000-0005-0000-0000-0000BD000000}"/>
    <cellStyle name="Heading 3 2 2 2 2 2 3" xfId="180" xr:uid="{00000000-0005-0000-0000-0000BE000000}"/>
    <cellStyle name="Heading 3 2 2 2 2 3" xfId="181" xr:uid="{00000000-0005-0000-0000-0000BF000000}"/>
    <cellStyle name="Heading 3 2 2 2 2 3 2" xfId="182" xr:uid="{00000000-0005-0000-0000-0000C0000000}"/>
    <cellStyle name="Heading 3 2 2 2 2 3 3" xfId="183" xr:uid="{00000000-0005-0000-0000-0000C1000000}"/>
    <cellStyle name="Heading 3 2 2 2 2 4" xfId="184" xr:uid="{00000000-0005-0000-0000-0000C2000000}"/>
    <cellStyle name="Heading 3 2 2 2 2 4 2" xfId="185" xr:uid="{00000000-0005-0000-0000-0000C3000000}"/>
    <cellStyle name="Heading 3 2 2 2 2 5" xfId="186" xr:uid="{00000000-0005-0000-0000-0000C4000000}"/>
    <cellStyle name="Heading 3 2 2 2 2 6" xfId="187" xr:uid="{00000000-0005-0000-0000-0000C5000000}"/>
    <cellStyle name="Heading 3 2 2 2 3" xfId="188" xr:uid="{00000000-0005-0000-0000-0000C6000000}"/>
    <cellStyle name="Heading 3 2 2 2 3 2" xfId="189" xr:uid="{00000000-0005-0000-0000-0000C7000000}"/>
    <cellStyle name="Heading 3 2 2 2 3 3" xfId="190" xr:uid="{00000000-0005-0000-0000-0000C8000000}"/>
    <cellStyle name="Heading 3 2 2 2 4" xfId="191" xr:uid="{00000000-0005-0000-0000-0000C9000000}"/>
    <cellStyle name="Heading 3 2 2 2 4 2" xfId="192" xr:uid="{00000000-0005-0000-0000-0000CA000000}"/>
    <cellStyle name="Heading 3 2 2 2 4 3" xfId="193" xr:uid="{00000000-0005-0000-0000-0000CB000000}"/>
    <cellStyle name="Heading 3 2 2 2 5" xfId="194" xr:uid="{00000000-0005-0000-0000-0000CC000000}"/>
    <cellStyle name="Heading 3 2 2 2 5 2" xfId="195" xr:uid="{00000000-0005-0000-0000-0000CD000000}"/>
    <cellStyle name="Heading 3 2 2 2 6" xfId="196" xr:uid="{00000000-0005-0000-0000-0000CE000000}"/>
    <cellStyle name="Heading 3 2 2 3" xfId="197" xr:uid="{00000000-0005-0000-0000-0000CF000000}"/>
    <cellStyle name="Heading 3 2 2 3 2" xfId="198" xr:uid="{00000000-0005-0000-0000-0000D0000000}"/>
    <cellStyle name="Heading 3 2 2 3 2 2" xfId="199" xr:uid="{00000000-0005-0000-0000-0000D1000000}"/>
    <cellStyle name="Heading 3 2 2 3 2 2 2" xfId="200" xr:uid="{00000000-0005-0000-0000-0000D2000000}"/>
    <cellStyle name="Heading 3 2 2 3 2 2 3" xfId="201" xr:uid="{00000000-0005-0000-0000-0000D3000000}"/>
    <cellStyle name="Heading 3 2 2 3 2 3" xfId="202" xr:uid="{00000000-0005-0000-0000-0000D4000000}"/>
    <cellStyle name="Heading 3 2 2 3 2 3 2" xfId="203" xr:uid="{00000000-0005-0000-0000-0000D5000000}"/>
    <cellStyle name="Heading 3 2 2 3 2 3 3" xfId="204" xr:uid="{00000000-0005-0000-0000-0000D6000000}"/>
    <cellStyle name="Heading 3 2 2 3 2 4" xfId="205" xr:uid="{00000000-0005-0000-0000-0000D7000000}"/>
    <cellStyle name="Heading 3 2 2 3 2 4 2" xfId="206" xr:uid="{00000000-0005-0000-0000-0000D8000000}"/>
    <cellStyle name="Heading 3 2 2 3 2 5" xfId="207" xr:uid="{00000000-0005-0000-0000-0000D9000000}"/>
    <cellStyle name="Heading 3 2 2 3 2 6" xfId="208" xr:uid="{00000000-0005-0000-0000-0000DA000000}"/>
    <cellStyle name="Heading 3 2 2 3 3" xfId="209" xr:uid="{00000000-0005-0000-0000-0000DB000000}"/>
    <cellStyle name="Heading 3 2 2 3 3 2" xfId="210" xr:uid="{00000000-0005-0000-0000-0000DC000000}"/>
    <cellStyle name="Heading 3 2 2 3 3 3" xfId="211" xr:uid="{00000000-0005-0000-0000-0000DD000000}"/>
    <cellStyle name="Heading 3 2 2 3 4" xfId="212" xr:uid="{00000000-0005-0000-0000-0000DE000000}"/>
    <cellStyle name="Heading 3 2 2 3 4 2" xfId="213" xr:uid="{00000000-0005-0000-0000-0000DF000000}"/>
    <cellStyle name="Heading 3 2 2 3 4 3" xfId="214" xr:uid="{00000000-0005-0000-0000-0000E0000000}"/>
    <cellStyle name="Heading 3 2 2 3 5" xfId="215" xr:uid="{00000000-0005-0000-0000-0000E1000000}"/>
    <cellStyle name="Heading 3 2 2 3 5 2" xfId="216" xr:uid="{00000000-0005-0000-0000-0000E2000000}"/>
    <cellStyle name="Heading 3 2 2 3 6" xfId="217" xr:uid="{00000000-0005-0000-0000-0000E3000000}"/>
    <cellStyle name="Heading 3 2 2 4" xfId="218" xr:uid="{00000000-0005-0000-0000-0000E4000000}"/>
    <cellStyle name="Heading 3 2 2 4 2" xfId="219" xr:uid="{00000000-0005-0000-0000-0000E5000000}"/>
    <cellStyle name="Heading 3 2 2 4 2 2" xfId="220" xr:uid="{00000000-0005-0000-0000-0000E6000000}"/>
    <cellStyle name="Heading 3 2 2 4 2 3" xfId="221" xr:uid="{00000000-0005-0000-0000-0000E7000000}"/>
    <cellStyle name="Heading 3 2 2 4 3" xfId="222" xr:uid="{00000000-0005-0000-0000-0000E8000000}"/>
    <cellStyle name="Heading 3 2 2 4 3 2" xfId="223" xr:uid="{00000000-0005-0000-0000-0000E9000000}"/>
    <cellStyle name="Heading 3 2 2 4 3 3" xfId="224" xr:uid="{00000000-0005-0000-0000-0000EA000000}"/>
    <cellStyle name="Heading 3 2 2 4 4" xfId="225" xr:uid="{00000000-0005-0000-0000-0000EB000000}"/>
    <cellStyle name="Heading 3 2 2 4 4 2" xfId="226" xr:uid="{00000000-0005-0000-0000-0000EC000000}"/>
    <cellStyle name="Heading 3 2 2 4 5" xfId="227" xr:uid="{00000000-0005-0000-0000-0000ED000000}"/>
    <cellStyle name="Heading 3 2 2 4 6" xfId="228" xr:uid="{00000000-0005-0000-0000-0000EE000000}"/>
    <cellStyle name="Heading 3 2 2 5" xfId="229" xr:uid="{00000000-0005-0000-0000-0000EF000000}"/>
    <cellStyle name="Heading 3 2 2 5 2" xfId="230" xr:uid="{00000000-0005-0000-0000-0000F0000000}"/>
    <cellStyle name="Heading 3 2 2 5 2 2" xfId="231" xr:uid="{00000000-0005-0000-0000-0000F1000000}"/>
    <cellStyle name="Heading 3 2 2 5 2 3" xfId="232" xr:uid="{00000000-0005-0000-0000-0000F2000000}"/>
    <cellStyle name="Heading 3 2 2 5 3" xfId="233" xr:uid="{00000000-0005-0000-0000-0000F3000000}"/>
    <cellStyle name="Heading 3 2 2 5 3 2" xfId="234" xr:uid="{00000000-0005-0000-0000-0000F4000000}"/>
    <cellStyle name="Heading 3 2 2 5 4" xfId="235" xr:uid="{00000000-0005-0000-0000-0000F5000000}"/>
    <cellStyle name="Heading 3 2 2 5 5" xfId="236" xr:uid="{00000000-0005-0000-0000-0000F6000000}"/>
    <cellStyle name="Heading 3 2 2 6" xfId="237" xr:uid="{00000000-0005-0000-0000-0000F7000000}"/>
    <cellStyle name="Heading 3 2 3" xfId="238" xr:uid="{00000000-0005-0000-0000-0000F8000000}"/>
    <cellStyle name="Heading 3 2 4" xfId="239" xr:uid="{00000000-0005-0000-0000-0000F9000000}"/>
    <cellStyle name="Heading 3 2 4 2" xfId="240" xr:uid="{00000000-0005-0000-0000-0000FA000000}"/>
    <cellStyle name="Heading 3 2 4 2 2" xfId="241" xr:uid="{00000000-0005-0000-0000-0000FB000000}"/>
    <cellStyle name="Heading 3 2 4 2 2 2" xfId="242" xr:uid="{00000000-0005-0000-0000-0000FC000000}"/>
    <cellStyle name="Heading 3 2 4 2 2 3" xfId="243" xr:uid="{00000000-0005-0000-0000-0000FD000000}"/>
    <cellStyle name="Heading 3 2 4 2 3" xfId="244" xr:uid="{00000000-0005-0000-0000-0000FE000000}"/>
    <cellStyle name="Heading 3 2 4 2 3 2" xfId="245" xr:uid="{00000000-0005-0000-0000-0000FF000000}"/>
    <cellStyle name="Heading 3 2 4 2 3 3" xfId="246" xr:uid="{00000000-0005-0000-0000-000000010000}"/>
    <cellStyle name="Heading 3 2 4 2 4" xfId="247" xr:uid="{00000000-0005-0000-0000-000001010000}"/>
    <cellStyle name="Heading 3 2 4 2 4 2" xfId="248" xr:uid="{00000000-0005-0000-0000-000002010000}"/>
    <cellStyle name="Heading 3 2 4 2 5" xfId="249" xr:uid="{00000000-0005-0000-0000-000003010000}"/>
    <cellStyle name="Heading 3 2 4 2 6" xfId="250" xr:uid="{00000000-0005-0000-0000-000004010000}"/>
    <cellStyle name="Heading 3 2 4 3" xfId="251" xr:uid="{00000000-0005-0000-0000-000005010000}"/>
    <cellStyle name="Heading 3 2 4 3 2" xfId="252" xr:uid="{00000000-0005-0000-0000-000006010000}"/>
    <cellStyle name="Heading 3 2 4 3 3" xfId="253" xr:uid="{00000000-0005-0000-0000-000007010000}"/>
    <cellStyle name="Heading 3 2 4 4" xfId="254" xr:uid="{00000000-0005-0000-0000-000008010000}"/>
    <cellStyle name="Heading 3 2 4 4 2" xfId="255" xr:uid="{00000000-0005-0000-0000-000009010000}"/>
    <cellStyle name="Heading 3 2 4 4 3" xfId="256" xr:uid="{00000000-0005-0000-0000-00000A010000}"/>
    <cellStyle name="Heading 3 2 4 5" xfId="257" xr:uid="{00000000-0005-0000-0000-00000B010000}"/>
    <cellStyle name="Heading 3 2 4 5 2" xfId="258" xr:uid="{00000000-0005-0000-0000-00000C010000}"/>
    <cellStyle name="Heading 3 2 4 6" xfId="259" xr:uid="{00000000-0005-0000-0000-00000D010000}"/>
    <cellStyle name="Heading 3 2 5" xfId="260" xr:uid="{00000000-0005-0000-0000-00000E010000}"/>
    <cellStyle name="Heading 3 2 5 2" xfId="261" xr:uid="{00000000-0005-0000-0000-00000F010000}"/>
    <cellStyle name="Heading 3 2 5 2 2" xfId="262" xr:uid="{00000000-0005-0000-0000-000010010000}"/>
    <cellStyle name="Heading 3 2 5 2 2 2" xfId="263" xr:uid="{00000000-0005-0000-0000-000011010000}"/>
    <cellStyle name="Heading 3 2 5 2 2 3" xfId="264" xr:uid="{00000000-0005-0000-0000-000012010000}"/>
    <cellStyle name="Heading 3 2 5 2 3" xfId="265" xr:uid="{00000000-0005-0000-0000-000013010000}"/>
    <cellStyle name="Heading 3 2 5 2 3 2" xfId="266" xr:uid="{00000000-0005-0000-0000-000014010000}"/>
    <cellStyle name="Heading 3 2 5 2 3 3" xfId="267" xr:uid="{00000000-0005-0000-0000-000015010000}"/>
    <cellStyle name="Heading 3 2 5 2 4" xfId="268" xr:uid="{00000000-0005-0000-0000-000016010000}"/>
    <cellStyle name="Heading 3 2 5 2 4 2" xfId="269" xr:uid="{00000000-0005-0000-0000-000017010000}"/>
    <cellStyle name="Heading 3 2 5 2 5" xfId="270" xr:uid="{00000000-0005-0000-0000-000018010000}"/>
    <cellStyle name="Heading 3 2 5 2 6" xfId="271" xr:uid="{00000000-0005-0000-0000-000019010000}"/>
    <cellStyle name="Heading 3 2 5 3" xfId="272" xr:uid="{00000000-0005-0000-0000-00001A010000}"/>
    <cellStyle name="Heading 3 2 5 3 2" xfId="273" xr:uid="{00000000-0005-0000-0000-00001B010000}"/>
    <cellStyle name="Heading 3 2 5 3 3" xfId="274" xr:uid="{00000000-0005-0000-0000-00001C010000}"/>
    <cellStyle name="Heading 3 2 5 4" xfId="275" xr:uid="{00000000-0005-0000-0000-00001D010000}"/>
    <cellStyle name="Heading 3 2 5 4 2" xfId="276" xr:uid="{00000000-0005-0000-0000-00001E010000}"/>
    <cellStyle name="Heading 3 2 5 4 3" xfId="277" xr:uid="{00000000-0005-0000-0000-00001F010000}"/>
    <cellStyle name="Heading 3 2 5 5" xfId="278" xr:uid="{00000000-0005-0000-0000-000020010000}"/>
    <cellStyle name="Heading 3 2 5 5 2" xfId="279" xr:uid="{00000000-0005-0000-0000-000021010000}"/>
    <cellStyle name="Heading 3 2 5 6" xfId="280" xr:uid="{00000000-0005-0000-0000-000022010000}"/>
    <cellStyle name="Heading 3 2 6" xfId="281" xr:uid="{00000000-0005-0000-0000-000023010000}"/>
    <cellStyle name="Heading 3 2 6 2" xfId="282" xr:uid="{00000000-0005-0000-0000-000024010000}"/>
    <cellStyle name="Heading 3 2 6 2 2" xfId="283" xr:uid="{00000000-0005-0000-0000-000025010000}"/>
    <cellStyle name="Heading 3 2 6 2 3" xfId="284" xr:uid="{00000000-0005-0000-0000-000026010000}"/>
    <cellStyle name="Heading 3 2 6 3" xfId="285" xr:uid="{00000000-0005-0000-0000-000027010000}"/>
    <cellStyle name="Heading 3 2 6 3 2" xfId="286" xr:uid="{00000000-0005-0000-0000-000028010000}"/>
    <cellStyle name="Heading 3 2 6 3 3" xfId="287" xr:uid="{00000000-0005-0000-0000-000029010000}"/>
    <cellStyle name="Heading 3 2 6 4" xfId="288" xr:uid="{00000000-0005-0000-0000-00002A010000}"/>
    <cellStyle name="Heading 3 2 6 4 2" xfId="289" xr:uid="{00000000-0005-0000-0000-00002B010000}"/>
    <cellStyle name="Heading 3 2 6 5" xfId="290" xr:uid="{00000000-0005-0000-0000-00002C010000}"/>
    <cellStyle name="Heading 3 2 6 6" xfId="291" xr:uid="{00000000-0005-0000-0000-00002D010000}"/>
    <cellStyle name="Heading 3 2 7" xfId="292" xr:uid="{00000000-0005-0000-0000-00002E010000}"/>
    <cellStyle name="Heading 3 2 7 2" xfId="293" xr:uid="{00000000-0005-0000-0000-00002F010000}"/>
    <cellStyle name="Heading 3 2 7 2 2" xfId="294" xr:uid="{00000000-0005-0000-0000-000030010000}"/>
    <cellStyle name="Heading 3 2 7 2 3" xfId="295" xr:uid="{00000000-0005-0000-0000-000031010000}"/>
    <cellStyle name="Heading 3 2 7 3" xfId="296" xr:uid="{00000000-0005-0000-0000-000032010000}"/>
    <cellStyle name="Heading 3 2 7 3 2" xfId="297" xr:uid="{00000000-0005-0000-0000-000033010000}"/>
    <cellStyle name="Heading 3 2 7 4" xfId="298" xr:uid="{00000000-0005-0000-0000-000034010000}"/>
    <cellStyle name="Heading 3 2 7 5" xfId="299" xr:uid="{00000000-0005-0000-0000-000035010000}"/>
    <cellStyle name="Heading 3 2 8" xfId="300" xr:uid="{00000000-0005-0000-0000-000036010000}"/>
    <cellStyle name="Heading 3 3" xfId="301" xr:uid="{00000000-0005-0000-0000-000037010000}"/>
    <cellStyle name="Heading 4 2" xfId="302" xr:uid="{00000000-0005-0000-0000-000038010000}"/>
    <cellStyle name="Heading 4 2 2" xfId="303" xr:uid="{00000000-0005-0000-0000-000039010000}"/>
    <cellStyle name="Heading 4 3" xfId="304" xr:uid="{00000000-0005-0000-0000-00003A010000}"/>
    <cellStyle name="Heading(4)" xfId="305" xr:uid="{00000000-0005-0000-0000-00003B010000}"/>
    <cellStyle name="Hyperlink 2" xfId="306" xr:uid="{00000000-0005-0000-0000-00003C010000}"/>
    <cellStyle name="Hyperlink 2 2" xfId="307" xr:uid="{00000000-0005-0000-0000-00003D010000}"/>
    <cellStyle name="Hyperlink 2 3" xfId="308" xr:uid="{00000000-0005-0000-0000-00003E010000}"/>
    <cellStyle name="Hyperlink 2 4" xfId="309" xr:uid="{00000000-0005-0000-0000-00003F010000}"/>
    <cellStyle name="Hyperlink 3" xfId="310" xr:uid="{00000000-0005-0000-0000-000040010000}"/>
    <cellStyle name="Hyperlink 4" xfId="311" xr:uid="{00000000-0005-0000-0000-000041010000}"/>
    <cellStyle name="Hyperlink Arrow" xfId="312" xr:uid="{00000000-0005-0000-0000-000042010000}"/>
    <cellStyle name="Hyperlink Text" xfId="313" xr:uid="{00000000-0005-0000-0000-000043010000}"/>
    <cellStyle name="import" xfId="314" xr:uid="{00000000-0005-0000-0000-000044010000}"/>
    <cellStyle name="import%" xfId="315" xr:uid="{00000000-0005-0000-0000-000045010000}"/>
    <cellStyle name="import_ICRC Electricity model 1-1  (1 Feb 2003) " xfId="316" xr:uid="{00000000-0005-0000-0000-000046010000}"/>
    <cellStyle name="Input 2" xfId="317" xr:uid="{00000000-0005-0000-0000-000047010000}"/>
    <cellStyle name="Input 2 2" xfId="318" xr:uid="{00000000-0005-0000-0000-000048010000}"/>
    <cellStyle name="Input 2 2 2" xfId="319" xr:uid="{00000000-0005-0000-0000-000049010000}"/>
    <cellStyle name="Input 2 3" xfId="320" xr:uid="{00000000-0005-0000-0000-00004A010000}"/>
    <cellStyle name="Input 2 3 2" xfId="321" xr:uid="{00000000-0005-0000-0000-00004B010000}"/>
    <cellStyle name="Input 2 3 3" xfId="322" xr:uid="{00000000-0005-0000-0000-00004C010000}"/>
    <cellStyle name="Input 2 4" xfId="323" xr:uid="{00000000-0005-0000-0000-00004D010000}"/>
    <cellStyle name="Input1" xfId="324" xr:uid="{00000000-0005-0000-0000-00004E010000}"/>
    <cellStyle name="Input1 2" xfId="325" xr:uid="{00000000-0005-0000-0000-00004F010000}"/>
    <cellStyle name="Input1 2 2" xfId="326" xr:uid="{00000000-0005-0000-0000-000050010000}"/>
    <cellStyle name="Input1 3" xfId="327" xr:uid="{00000000-0005-0000-0000-000051010000}"/>
    <cellStyle name="Input1 3 2" xfId="328" xr:uid="{00000000-0005-0000-0000-000052010000}"/>
    <cellStyle name="Input1 4" xfId="329" xr:uid="{00000000-0005-0000-0000-000053010000}"/>
    <cellStyle name="Input1 5" xfId="330" xr:uid="{00000000-0005-0000-0000-000054010000}"/>
    <cellStyle name="Input1%" xfId="331" xr:uid="{00000000-0005-0000-0000-000055010000}"/>
    <cellStyle name="Input1_ICRC Electricity model 1-1  (1 Feb 2003) " xfId="332" xr:uid="{00000000-0005-0000-0000-000056010000}"/>
    <cellStyle name="Input1default" xfId="333" xr:uid="{00000000-0005-0000-0000-000057010000}"/>
    <cellStyle name="Input1default%" xfId="334" xr:uid="{00000000-0005-0000-0000-000058010000}"/>
    <cellStyle name="Input2" xfId="335" xr:uid="{00000000-0005-0000-0000-000059010000}"/>
    <cellStyle name="Input2 2" xfId="336" xr:uid="{00000000-0005-0000-0000-00005A010000}"/>
    <cellStyle name="Input2 3" xfId="337" xr:uid="{00000000-0005-0000-0000-00005B010000}"/>
    <cellStyle name="Input3" xfId="338" xr:uid="{00000000-0005-0000-0000-00005C010000}"/>
    <cellStyle name="Input3 2" xfId="339" xr:uid="{00000000-0005-0000-0000-00005D010000}"/>
    <cellStyle name="Input3 3" xfId="340" xr:uid="{00000000-0005-0000-0000-00005E010000}"/>
    <cellStyle name="InputCell" xfId="341" xr:uid="{00000000-0005-0000-0000-00005F010000}"/>
    <cellStyle name="InputCell 2" xfId="342" xr:uid="{00000000-0005-0000-0000-000060010000}"/>
    <cellStyle name="InputCell 3" xfId="343" xr:uid="{00000000-0005-0000-0000-000061010000}"/>
    <cellStyle name="InputCellText" xfId="344" xr:uid="{00000000-0005-0000-0000-000062010000}"/>
    <cellStyle name="InputCellText 2" xfId="345" xr:uid="{00000000-0005-0000-0000-000063010000}"/>
    <cellStyle name="InputCellText 3" xfId="346" xr:uid="{00000000-0005-0000-0000-000064010000}"/>
    <cellStyle name="key result" xfId="347" xr:uid="{00000000-0005-0000-0000-000065010000}"/>
    <cellStyle name="Lines" xfId="348" xr:uid="{00000000-0005-0000-0000-000066010000}"/>
    <cellStyle name="Linked Cell 2" xfId="349" xr:uid="{00000000-0005-0000-0000-000067010000}"/>
    <cellStyle name="Local import" xfId="350" xr:uid="{00000000-0005-0000-0000-000068010000}"/>
    <cellStyle name="Local import %" xfId="351" xr:uid="{00000000-0005-0000-0000-000069010000}"/>
    <cellStyle name="Mine" xfId="352" xr:uid="{00000000-0005-0000-0000-00006A010000}"/>
    <cellStyle name="Model Name" xfId="353" xr:uid="{00000000-0005-0000-0000-00006B010000}"/>
    <cellStyle name="Neutral 2" xfId="354" xr:uid="{00000000-0005-0000-0000-00006C010000}"/>
    <cellStyle name="NonInputCell" xfId="355" xr:uid="{00000000-0005-0000-0000-00006D010000}"/>
    <cellStyle name="NonInputCell 2" xfId="356" xr:uid="{00000000-0005-0000-0000-00006E010000}"/>
    <cellStyle name="NonInputCell 3" xfId="357" xr:uid="{00000000-0005-0000-0000-00006F010000}"/>
    <cellStyle name="Normal" xfId="0" builtinId="0"/>
    <cellStyle name="Normal - Style1" xfId="358" xr:uid="{00000000-0005-0000-0000-000071010000}"/>
    <cellStyle name="Normal 10" xfId="5" xr:uid="{00000000-0005-0000-0000-000072010000}"/>
    <cellStyle name="Normal 10 2" xfId="359" xr:uid="{00000000-0005-0000-0000-000073010000}"/>
    <cellStyle name="Normal 10 2 2 2" xfId="693" xr:uid="{00000000-0005-0000-0000-000074010000}"/>
    <cellStyle name="Normal 10 2 2 2 7" xfId="705" xr:uid="{00000000-0005-0000-0000-000075010000}"/>
    <cellStyle name="Normal 11" xfId="360" xr:uid="{00000000-0005-0000-0000-000076010000}"/>
    <cellStyle name="Normal 11 2" xfId="361" xr:uid="{00000000-0005-0000-0000-000077010000}"/>
    <cellStyle name="Normal 11 3" xfId="362" xr:uid="{00000000-0005-0000-0000-000078010000}"/>
    <cellStyle name="Normal 11 4" xfId="363" xr:uid="{00000000-0005-0000-0000-000079010000}"/>
    <cellStyle name="Normal 114" xfId="364" xr:uid="{00000000-0005-0000-0000-00007A010000}"/>
    <cellStyle name="Normal 114 2" xfId="365" xr:uid="{00000000-0005-0000-0000-00007B010000}"/>
    <cellStyle name="Normal 12" xfId="366" xr:uid="{00000000-0005-0000-0000-00007C010000}"/>
    <cellStyle name="Normal 12 2" xfId="367" xr:uid="{00000000-0005-0000-0000-00007D010000}"/>
    <cellStyle name="Normal 13" xfId="368" xr:uid="{00000000-0005-0000-0000-00007E010000}"/>
    <cellStyle name="Normal 13 2" xfId="3" xr:uid="{00000000-0005-0000-0000-00007F010000}"/>
    <cellStyle name="Normal 13_29(d) - Gas extensions -tariffs" xfId="369" xr:uid="{00000000-0005-0000-0000-000080010000}"/>
    <cellStyle name="Normal 14" xfId="7" xr:uid="{00000000-0005-0000-0000-000081010000}"/>
    <cellStyle name="Normal 14 2" xfId="370" xr:uid="{00000000-0005-0000-0000-000082010000}"/>
    <cellStyle name="Normal 14 3" xfId="371" xr:uid="{00000000-0005-0000-0000-000083010000}"/>
    <cellStyle name="Normal 14 3 2" xfId="372" xr:uid="{00000000-0005-0000-0000-000084010000}"/>
    <cellStyle name="Normal 14 3 3" xfId="373" xr:uid="{00000000-0005-0000-0000-000085010000}"/>
    <cellStyle name="Normal 14 4" xfId="374" xr:uid="{00000000-0005-0000-0000-000086010000}"/>
    <cellStyle name="Normal 14 5" xfId="375" xr:uid="{00000000-0005-0000-0000-000087010000}"/>
    <cellStyle name="Normal 14 9" xfId="707" xr:uid="{00000000-0005-0000-0000-000088010000}"/>
    <cellStyle name="Normal 14 9 2" xfId="708" xr:uid="{00000000-0005-0000-0000-000089010000}"/>
    <cellStyle name="Normal 15" xfId="376" xr:uid="{00000000-0005-0000-0000-00008A010000}"/>
    <cellStyle name="Normal 15 2" xfId="377" xr:uid="{00000000-0005-0000-0000-00008B010000}"/>
    <cellStyle name="Normal 159" xfId="703" xr:uid="{00000000-0005-0000-0000-00008C010000}"/>
    <cellStyle name="Normal 16" xfId="378" xr:uid="{00000000-0005-0000-0000-00008D010000}"/>
    <cellStyle name="Normal 16 2" xfId="379" xr:uid="{00000000-0005-0000-0000-00008E010000}"/>
    <cellStyle name="Normal 16 3" xfId="380" xr:uid="{00000000-0005-0000-0000-00008F010000}"/>
    <cellStyle name="Normal 17" xfId="381" xr:uid="{00000000-0005-0000-0000-000090010000}"/>
    <cellStyle name="Normal 17 2" xfId="382" xr:uid="{00000000-0005-0000-0000-000091010000}"/>
    <cellStyle name="Normal 17 2 2" xfId="383" xr:uid="{00000000-0005-0000-0000-000092010000}"/>
    <cellStyle name="Normal 17 2 2 2" xfId="384" xr:uid="{00000000-0005-0000-0000-000093010000}"/>
    <cellStyle name="Normal 17 2 2 3" xfId="385" xr:uid="{00000000-0005-0000-0000-000094010000}"/>
    <cellStyle name="Normal 17 2 3" xfId="386" xr:uid="{00000000-0005-0000-0000-000095010000}"/>
    <cellStyle name="Normal 17 2 4" xfId="387" xr:uid="{00000000-0005-0000-0000-000096010000}"/>
    <cellStyle name="Normal 17 3" xfId="388" xr:uid="{00000000-0005-0000-0000-000097010000}"/>
    <cellStyle name="Normal 17 3 2" xfId="389" xr:uid="{00000000-0005-0000-0000-000098010000}"/>
    <cellStyle name="Normal 17 3 2 2" xfId="390" xr:uid="{00000000-0005-0000-0000-000099010000}"/>
    <cellStyle name="Normal 17 3 2 3" xfId="391" xr:uid="{00000000-0005-0000-0000-00009A010000}"/>
    <cellStyle name="Normal 17 3 3" xfId="392" xr:uid="{00000000-0005-0000-0000-00009B010000}"/>
    <cellStyle name="Normal 17 3 4" xfId="393" xr:uid="{00000000-0005-0000-0000-00009C010000}"/>
    <cellStyle name="Normal 17 4" xfId="394" xr:uid="{00000000-0005-0000-0000-00009D010000}"/>
    <cellStyle name="Normal 17 4 2" xfId="395" xr:uid="{00000000-0005-0000-0000-00009E010000}"/>
    <cellStyle name="Normal 17 4 3" xfId="396" xr:uid="{00000000-0005-0000-0000-00009F010000}"/>
    <cellStyle name="Normal 17 5" xfId="397" xr:uid="{00000000-0005-0000-0000-0000A0010000}"/>
    <cellStyle name="Normal 17 6" xfId="398" xr:uid="{00000000-0005-0000-0000-0000A1010000}"/>
    <cellStyle name="Normal 18" xfId="399" xr:uid="{00000000-0005-0000-0000-0000A2010000}"/>
    <cellStyle name="Normal 18 2" xfId="400" xr:uid="{00000000-0005-0000-0000-0000A3010000}"/>
    <cellStyle name="Normal 19" xfId="401" xr:uid="{00000000-0005-0000-0000-0000A4010000}"/>
    <cellStyle name="Normal 2" xfId="402" xr:uid="{00000000-0005-0000-0000-0000A5010000}"/>
    <cellStyle name="Normal 2 2" xfId="403" xr:uid="{00000000-0005-0000-0000-0000A6010000}"/>
    <cellStyle name="Normal 2 2 2" xfId="2" xr:uid="{00000000-0005-0000-0000-0000A7010000}"/>
    <cellStyle name="Normal 2 2 3" xfId="404" xr:uid="{00000000-0005-0000-0000-0000A8010000}"/>
    <cellStyle name="Normal 2 2 4" xfId="405" xr:uid="{00000000-0005-0000-0000-0000A9010000}"/>
    <cellStyle name="Normal 2 2 5" xfId="406" xr:uid="{00000000-0005-0000-0000-0000AA010000}"/>
    <cellStyle name="Normal 2 3" xfId="407" xr:uid="{00000000-0005-0000-0000-0000AB010000}"/>
    <cellStyle name="Normal 2 3 2" xfId="408" xr:uid="{00000000-0005-0000-0000-0000AC010000}"/>
    <cellStyle name="Normal 2 3_29(d) - Gas extensions -tariffs" xfId="409" xr:uid="{00000000-0005-0000-0000-0000AD010000}"/>
    <cellStyle name="Normal 2 4" xfId="410" xr:uid="{00000000-0005-0000-0000-0000AE010000}"/>
    <cellStyle name="Normal 2 4 2" xfId="411" xr:uid="{00000000-0005-0000-0000-0000AF010000}"/>
    <cellStyle name="Normal 2 4 3" xfId="412" xr:uid="{00000000-0005-0000-0000-0000B0010000}"/>
    <cellStyle name="Normal 2 5" xfId="8" xr:uid="{00000000-0005-0000-0000-0000B1010000}"/>
    <cellStyle name="Normal 2 6" xfId="413" xr:uid="{00000000-0005-0000-0000-0000B2010000}"/>
    <cellStyle name="Normal 2_29(d) - Gas extensions -tariffs" xfId="414" xr:uid="{00000000-0005-0000-0000-0000B3010000}"/>
    <cellStyle name="Normal 20" xfId="415" xr:uid="{00000000-0005-0000-0000-0000B4010000}"/>
    <cellStyle name="Normal 20 2" xfId="416" xr:uid="{00000000-0005-0000-0000-0000B5010000}"/>
    <cellStyle name="Normal 20 2 2" xfId="417" xr:uid="{00000000-0005-0000-0000-0000B6010000}"/>
    <cellStyle name="Normal 20 3" xfId="418" xr:uid="{00000000-0005-0000-0000-0000B7010000}"/>
    <cellStyle name="Normal 20 4" xfId="419" xr:uid="{00000000-0005-0000-0000-0000B8010000}"/>
    <cellStyle name="Normal 21" xfId="420" xr:uid="{00000000-0005-0000-0000-0000B9010000}"/>
    <cellStyle name="Normal 21 2" xfId="421" xr:uid="{00000000-0005-0000-0000-0000BA010000}"/>
    <cellStyle name="Normal 21 3" xfId="422" xr:uid="{00000000-0005-0000-0000-0000BB010000}"/>
    <cellStyle name="Normal 22" xfId="423" xr:uid="{00000000-0005-0000-0000-0000BC010000}"/>
    <cellStyle name="Normal 23" xfId="424" xr:uid="{00000000-0005-0000-0000-0000BD010000}"/>
    <cellStyle name="Normal 23 2" xfId="425" xr:uid="{00000000-0005-0000-0000-0000BE010000}"/>
    <cellStyle name="Normal 23 2 2" xfId="426" xr:uid="{00000000-0005-0000-0000-0000BF010000}"/>
    <cellStyle name="Normal 23 3" xfId="427" xr:uid="{00000000-0005-0000-0000-0000C0010000}"/>
    <cellStyle name="Normal 23 4" xfId="428" xr:uid="{00000000-0005-0000-0000-0000C1010000}"/>
    <cellStyle name="Normal 24" xfId="429" xr:uid="{00000000-0005-0000-0000-0000C2010000}"/>
    <cellStyle name="Normal 24 2" xfId="430" xr:uid="{00000000-0005-0000-0000-0000C3010000}"/>
    <cellStyle name="Normal 24 2 2" xfId="431" xr:uid="{00000000-0005-0000-0000-0000C4010000}"/>
    <cellStyle name="Normal 24 3" xfId="432" xr:uid="{00000000-0005-0000-0000-0000C5010000}"/>
    <cellStyle name="Normal 24 4" xfId="433" xr:uid="{00000000-0005-0000-0000-0000C6010000}"/>
    <cellStyle name="Normal 25" xfId="434" xr:uid="{00000000-0005-0000-0000-0000C7010000}"/>
    <cellStyle name="Normal 25 2" xfId="435" xr:uid="{00000000-0005-0000-0000-0000C8010000}"/>
    <cellStyle name="Normal 25 2 2" xfId="436" xr:uid="{00000000-0005-0000-0000-0000C9010000}"/>
    <cellStyle name="Normal 25 3" xfId="437" xr:uid="{00000000-0005-0000-0000-0000CA010000}"/>
    <cellStyle name="Normal 25 4" xfId="438" xr:uid="{00000000-0005-0000-0000-0000CB010000}"/>
    <cellStyle name="Normal 26" xfId="439" xr:uid="{00000000-0005-0000-0000-0000CC010000}"/>
    <cellStyle name="Normal 26 2" xfId="440" xr:uid="{00000000-0005-0000-0000-0000CD010000}"/>
    <cellStyle name="Normal 26 2 2" xfId="441" xr:uid="{00000000-0005-0000-0000-0000CE010000}"/>
    <cellStyle name="Normal 26 3" xfId="442" xr:uid="{00000000-0005-0000-0000-0000CF010000}"/>
    <cellStyle name="Normal 26 4" xfId="443" xr:uid="{00000000-0005-0000-0000-0000D0010000}"/>
    <cellStyle name="Normal 27" xfId="444" xr:uid="{00000000-0005-0000-0000-0000D1010000}"/>
    <cellStyle name="Normal 28" xfId="6" xr:uid="{00000000-0005-0000-0000-0000D2010000}"/>
    <cellStyle name="Normal 28 4" xfId="706" xr:uid="{00000000-0005-0000-0000-0000D3010000}"/>
    <cellStyle name="Normal 29" xfId="445" xr:uid="{00000000-0005-0000-0000-0000D4010000}"/>
    <cellStyle name="Normal 3" xfId="446" xr:uid="{00000000-0005-0000-0000-0000D5010000}"/>
    <cellStyle name="Normal 3 2" xfId="447" xr:uid="{00000000-0005-0000-0000-0000D6010000}"/>
    <cellStyle name="Normal 3 2 2" xfId="448" xr:uid="{00000000-0005-0000-0000-0000D7010000}"/>
    <cellStyle name="Normal 3 3" xfId="449" xr:uid="{00000000-0005-0000-0000-0000D8010000}"/>
    <cellStyle name="Normal 3 3 2" xfId="450" xr:uid="{00000000-0005-0000-0000-0000D9010000}"/>
    <cellStyle name="Normal 3 3 3" xfId="451" xr:uid="{00000000-0005-0000-0000-0000DA010000}"/>
    <cellStyle name="Normal 3 4" xfId="452" xr:uid="{00000000-0005-0000-0000-0000DB010000}"/>
    <cellStyle name="Normal 3 5" xfId="453" xr:uid="{00000000-0005-0000-0000-0000DC010000}"/>
    <cellStyle name="Normal 3 5 2" xfId="454" xr:uid="{00000000-0005-0000-0000-0000DD010000}"/>
    <cellStyle name="Normal 3 5 3" xfId="455" xr:uid="{00000000-0005-0000-0000-0000DE010000}"/>
    <cellStyle name="Normal 3_29(d) - Gas extensions -tariffs" xfId="456" xr:uid="{00000000-0005-0000-0000-0000DF010000}"/>
    <cellStyle name="Normal 30" xfId="457" xr:uid="{00000000-0005-0000-0000-0000E0010000}"/>
    <cellStyle name="Normal 31" xfId="458" xr:uid="{00000000-0005-0000-0000-0000E1010000}"/>
    <cellStyle name="Normal 32" xfId="4" xr:uid="{00000000-0005-0000-0000-0000E2010000}"/>
    <cellStyle name="Normal 32 3" xfId="704" xr:uid="{00000000-0005-0000-0000-0000E3010000}"/>
    <cellStyle name="Normal 33" xfId="459" xr:uid="{00000000-0005-0000-0000-0000E4010000}"/>
    <cellStyle name="Normal 34" xfId="460" xr:uid="{00000000-0005-0000-0000-0000E5010000}"/>
    <cellStyle name="Normal 35" xfId="694" xr:uid="{00000000-0005-0000-0000-0000E6010000}"/>
    <cellStyle name="Normal 36" xfId="695" xr:uid="{00000000-0005-0000-0000-0000E7010000}"/>
    <cellStyle name="Normal 37" xfId="696" xr:uid="{00000000-0005-0000-0000-0000E8010000}"/>
    <cellStyle name="Normal 38" xfId="461" xr:uid="{00000000-0005-0000-0000-0000E9010000}"/>
    <cellStyle name="Normal 38 2" xfId="462" xr:uid="{00000000-0005-0000-0000-0000EA010000}"/>
    <cellStyle name="Normal 38_29(d) - Gas extensions -tariffs" xfId="463" xr:uid="{00000000-0005-0000-0000-0000EB010000}"/>
    <cellStyle name="Normal 4" xfId="464" xr:uid="{00000000-0005-0000-0000-0000EC010000}"/>
    <cellStyle name="Normal 4 2" xfId="465" xr:uid="{00000000-0005-0000-0000-0000ED010000}"/>
    <cellStyle name="Normal 4 2 2" xfId="466" xr:uid="{00000000-0005-0000-0000-0000EE010000}"/>
    <cellStyle name="Normal 4 2 2 2" xfId="467" xr:uid="{00000000-0005-0000-0000-0000EF010000}"/>
    <cellStyle name="Normal 4 2 2 2 2" xfId="468" xr:uid="{00000000-0005-0000-0000-0000F0010000}"/>
    <cellStyle name="Normal 4 2 2 2 3" xfId="469" xr:uid="{00000000-0005-0000-0000-0000F1010000}"/>
    <cellStyle name="Normal 4 2 2 3" xfId="470" xr:uid="{00000000-0005-0000-0000-0000F2010000}"/>
    <cellStyle name="Normal 4 2 2 4" xfId="471" xr:uid="{00000000-0005-0000-0000-0000F3010000}"/>
    <cellStyle name="Normal 4 2 3" xfId="472" xr:uid="{00000000-0005-0000-0000-0000F4010000}"/>
    <cellStyle name="Normal 4 2 3 2" xfId="473" xr:uid="{00000000-0005-0000-0000-0000F5010000}"/>
    <cellStyle name="Normal 4 2 3 2 2" xfId="474" xr:uid="{00000000-0005-0000-0000-0000F6010000}"/>
    <cellStyle name="Normal 4 2 3 2 3" xfId="475" xr:uid="{00000000-0005-0000-0000-0000F7010000}"/>
    <cellStyle name="Normal 4 2 3 3" xfId="476" xr:uid="{00000000-0005-0000-0000-0000F8010000}"/>
    <cellStyle name="Normal 4 2 3 4" xfId="477" xr:uid="{00000000-0005-0000-0000-0000F9010000}"/>
    <cellStyle name="Normal 4 3" xfId="478" xr:uid="{00000000-0005-0000-0000-0000FA010000}"/>
    <cellStyle name="Normal 4 3 2" xfId="479" xr:uid="{00000000-0005-0000-0000-0000FB010000}"/>
    <cellStyle name="Normal 4 3 2 2" xfId="480" xr:uid="{00000000-0005-0000-0000-0000FC010000}"/>
    <cellStyle name="Normal 4 3 2 3" xfId="481" xr:uid="{00000000-0005-0000-0000-0000FD010000}"/>
    <cellStyle name="Normal 4 3 3" xfId="482" xr:uid="{00000000-0005-0000-0000-0000FE010000}"/>
    <cellStyle name="Normal 4 3 3 2" xfId="483" xr:uid="{00000000-0005-0000-0000-0000FF010000}"/>
    <cellStyle name="Normal 4 3 4" xfId="484" xr:uid="{00000000-0005-0000-0000-000000020000}"/>
    <cellStyle name="Normal 4 4" xfId="485" xr:uid="{00000000-0005-0000-0000-000001020000}"/>
    <cellStyle name="Normal 4 5" xfId="486" xr:uid="{00000000-0005-0000-0000-000002020000}"/>
    <cellStyle name="Normal 4 6" xfId="487" xr:uid="{00000000-0005-0000-0000-000003020000}"/>
    <cellStyle name="Normal 4_29(d) - Gas extensions -tariffs" xfId="488" xr:uid="{00000000-0005-0000-0000-000004020000}"/>
    <cellStyle name="Normal 40" xfId="489" xr:uid="{00000000-0005-0000-0000-000005020000}"/>
    <cellStyle name="Normal 40 2" xfId="490" xr:uid="{00000000-0005-0000-0000-000006020000}"/>
    <cellStyle name="Normal 40_29(d) - Gas extensions -tariffs" xfId="491" xr:uid="{00000000-0005-0000-0000-000007020000}"/>
    <cellStyle name="Normal 5" xfId="492" xr:uid="{00000000-0005-0000-0000-000008020000}"/>
    <cellStyle name="Normal 5 2" xfId="493" xr:uid="{00000000-0005-0000-0000-000009020000}"/>
    <cellStyle name="Normal 5 3" xfId="494" xr:uid="{00000000-0005-0000-0000-00000A020000}"/>
    <cellStyle name="Normal 6" xfId="495" xr:uid="{00000000-0005-0000-0000-00000B020000}"/>
    <cellStyle name="Normal 6 2" xfId="496" xr:uid="{00000000-0005-0000-0000-00000C020000}"/>
    <cellStyle name="Normal 6 2 2" xfId="497" xr:uid="{00000000-0005-0000-0000-00000D020000}"/>
    <cellStyle name="Normal 6 2 3" xfId="498" xr:uid="{00000000-0005-0000-0000-00000E020000}"/>
    <cellStyle name="Normal 7" xfId="499" xr:uid="{00000000-0005-0000-0000-00000F020000}"/>
    <cellStyle name="Normal 7 2" xfId="500" xr:uid="{00000000-0005-0000-0000-000010020000}"/>
    <cellStyle name="Normal 7 2 2" xfId="501" xr:uid="{00000000-0005-0000-0000-000011020000}"/>
    <cellStyle name="Normal 7 2 2 2" xfId="502" xr:uid="{00000000-0005-0000-0000-000012020000}"/>
    <cellStyle name="Normal 7 2 2 3" xfId="503" xr:uid="{00000000-0005-0000-0000-000013020000}"/>
    <cellStyle name="Normal 7 2 3" xfId="504" xr:uid="{00000000-0005-0000-0000-000014020000}"/>
    <cellStyle name="Normal 7 2 4" xfId="505" xr:uid="{00000000-0005-0000-0000-000015020000}"/>
    <cellStyle name="Normal 8" xfId="506" xr:uid="{00000000-0005-0000-0000-000016020000}"/>
    <cellStyle name="Normal 8 2" xfId="507" xr:uid="{00000000-0005-0000-0000-000017020000}"/>
    <cellStyle name="Normal 8 2 2" xfId="508" xr:uid="{00000000-0005-0000-0000-000018020000}"/>
    <cellStyle name="Normal 8 2 3" xfId="509" xr:uid="{00000000-0005-0000-0000-000019020000}"/>
    <cellStyle name="Normal 8 2 3 2" xfId="510" xr:uid="{00000000-0005-0000-0000-00001A020000}"/>
    <cellStyle name="Normal 8 2 3 3" xfId="511" xr:uid="{00000000-0005-0000-0000-00001B020000}"/>
    <cellStyle name="Normal 8 2 4" xfId="512" xr:uid="{00000000-0005-0000-0000-00001C020000}"/>
    <cellStyle name="Normal 9" xfId="513" xr:uid="{00000000-0005-0000-0000-00001D020000}"/>
    <cellStyle name="Normal 9 2" xfId="514" xr:uid="{00000000-0005-0000-0000-00001E020000}"/>
    <cellStyle name="Note 2" xfId="515" xr:uid="{00000000-0005-0000-0000-00001F020000}"/>
    <cellStyle name="Note 2 2" xfId="516" xr:uid="{00000000-0005-0000-0000-000020020000}"/>
    <cellStyle name="Note 2 2 2" xfId="517" xr:uid="{00000000-0005-0000-0000-000021020000}"/>
    <cellStyle name="Note 2 3" xfId="518" xr:uid="{00000000-0005-0000-0000-000022020000}"/>
    <cellStyle name="Note 2 3 2" xfId="519" xr:uid="{00000000-0005-0000-0000-000023020000}"/>
    <cellStyle name="Note 2 3 3" xfId="520" xr:uid="{00000000-0005-0000-0000-000024020000}"/>
    <cellStyle name="Note 2 4" xfId="521" xr:uid="{00000000-0005-0000-0000-000025020000}"/>
    <cellStyle name="Note 3" xfId="522" xr:uid="{00000000-0005-0000-0000-000026020000}"/>
    <cellStyle name="Note 3 2" xfId="523" xr:uid="{00000000-0005-0000-0000-000027020000}"/>
    <cellStyle name="Note 3 2 2" xfId="524" xr:uid="{00000000-0005-0000-0000-000028020000}"/>
    <cellStyle name="Note 3 3" xfId="525" xr:uid="{00000000-0005-0000-0000-000029020000}"/>
    <cellStyle name="Note 3 3 2" xfId="526" xr:uid="{00000000-0005-0000-0000-00002A020000}"/>
    <cellStyle name="Note 3 3 3" xfId="527" xr:uid="{00000000-0005-0000-0000-00002B020000}"/>
    <cellStyle name="Note 3 4" xfId="528" xr:uid="{00000000-0005-0000-0000-00002C020000}"/>
    <cellStyle name="Note 4" xfId="529" xr:uid="{00000000-0005-0000-0000-00002D020000}"/>
    <cellStyle name="Note 4 2" xfId="530" xr:uid="{00000000-0005-0000-0000-00002E020000}"/>
    <cellStyle name="Note 4 2 2" xfId="531" xr:uid="{00000000-0005-0000-0000-00002F020000}"/>
    <cellStyle name="Note 4 3" xfId="532" xr:uid="{00000000-0005-0000-0000-000030020000}"/>
    <cellStyle name="Note 4 3 2" xfId="533" xr:uid="{00000000-0005-0000-0000-000031020000}"/>
    <cellStyle name="Note 4 3 3" xfId="534" xr:uid="{00000000-0005-0000-0000-000032020000}"/>
    <cellStyle name="Note 4 4" xfId="535" xr:uid="{00000000-0005-0000-0000-000033020000}"/>
    <cellStyle name="Output 2" xfId="536" xr:uid="{00000000-0005-0000-0000-000034020000}"/>
    <cellStyle name="Output 2 2" xfId="537" xr:uid="{00000000-0005-0000-0000-000035020000}"/>
    <cellStyle name="Output 2 2 2" xfId="538" xr:uid="{00000000-0005-0000-0000-000036020000}"/>
    <cellStyle name="Output 2 3" xfId="539" xr:uid="{00000000-0005-0000-0000-000037020000}"/>
    <cellStyle name="Output 2 3 2" xfId="540" xr:uid="{00000000-0005-0000-0000-000038020000}"/>
    <cellStyle name="Output 2 3 3" xfId="541" xr:uid="{00000000-0005-0000-0000-000039020000}"/>
    <cellStyle name="Output 2 4" xfId="542" xr:uid="{00000000-0005-0000-0000-00003A020000}"/>
    <cellStyle name="Percent" xfId="1" builtinId="5"/>
    <cellStyle name="Percent [2]" xfId="543" xr:uid="{00000000-0005-0000-0000-00003C020000}"/>
    <cellStyle name="Percent [2] 2" xfId="544" xr:uid="{00000000-0005-0000-0000-00003D020000}"/>
    <cellStyle name="Percent [2]_29(d) - Gas extensions -tariffs" xfId="545" xr:uid="{00000000-0005-0000-0000-00003E020000}"/>
    <cellStyle name="Percent 10" xfId="697" xr:uid="{00000000-0005-0000-0000-00003F020000}"/>
    <cellStyle name="Percent 11" xfId="698" xr:uid="{00000000-0005-0000-0000-000040020000}"/>
    <cellStyle name="Percent 12" xfId="546" xr:uid="{00000000-0005-0000-0000-000041020000}"/>
    <cellStyle name="Percent 12 2" xfId="547" xr:uid="{00000000-0005-0000-0000-000042020000}"/>
    <cellStyle name="Percent 12 2 2" xfId="548" xr:uid="{00000000-0005-0000-0000-000043020000}"/>
    <cellStyle name="Percent 12 3" xfId="549" xr:uid="{00000000-0005-0000-0000-000044020000}"/>
    <cellStyle name="Percent 12 4" xfId="550" xr:uid="{00000000-0005-0000-0000-000045020000}"/>
    <cellStyle name="Percent 2" xfId="551" xr:uid="{00000000-0005-0000-0000-000046020000}"/>
    <cellStyle name="Percent 2 2" xfId="552" xr:uid="{00000000-0005-0000-0000-000047020000}"/>
    <cellStyle name="Percent 2 2 2" xfId="553" xr:uid="{00000000-0005-0000-0000-000048020000}"/>
    <cellStyle name="Percent 2 2 2 2" xfId="554" xr:uid="{00000000-0005-0000-0000-000049020000}"/>
    <cellStyle name="Percent 2 2 2 2 2" xfId="555" xr:uid="{00000000-0005-0000-0000-00004A020000}"/>
    <cellStyle name="Percent 2 2 2 2 3" xfId="556" xr:uid="{00000000-0005-0000-0000-00004B020000}"/>
    <cellStyle name="Percent 2 2 2 3" xfId="557" xr:uid="{00000000-0005-0000-0000-00004C020000}"/>
    <cellStyle name="Percent 2 2 2 4" xfId="558" xr:uid="{00000000-0005-0000-0000-00004D020000}"/>
    <cellStyle name="Percent 2 2 3" xfId="559" xr:uid="{00000000-0005-0000-0000-00004E020000}"/>
    <cellStyle name="Percent 2 2 3 2" xfId="560" xr:uid="{00000000-0005-0000-0000-00004F020000}"/>
    <cellStyle name="Percent 2 2 3 2 2" xfId="561" xr:uid="{00000000-0005-0000-0000-000050020000}"/>
    <cellStyle name="Percent 2 2 3 2 3" xfId="562" xr:uid="{00000000-0005-0000-0000-000051020000}"/>
    <cellStyle name="Percent 2 2 3 3" xfId="563" xr:uid="{00000000-0005-0000-0000-000052020000}"/>
    <cellStyle name="Percent 2 2 3 4" xfId="564" xr:uid="{00000000-0005-0000-0000-000053020000}"/>
    <cellStyle name="Percent 2 3" xfId="565" xr:uid="{00000000-0005-0000-0000-000054020000}"/>
    <cellStyle name="Percent 2 3 2" xfId="566" xr:uid="{00000000-0005-0000-0000-000055020000}"/>
    <cellStyle name="Percent 2 3 2 2" xfId="567" xr:uid="{00000000-0005-0000-0000-000056020000}"/>
    <cellStyle name="Percent 2 3 2 3" xfId="568" xr:uid="{00000000-0005-0000-0000-000057020000}"/>
    <cellStyle name="Percent 2 3 3" xfId="569" xr:uid="{00000000-0005-0000-0000-000058020000}"/>
    <cellStyle name="Percent 2 3 4" xfId="570" xr:uid="{00000000-0005-0000-0000-000059020000}"/>
    <cellStyle name="Percent 2 4" xfId="571" xr:uid="{00000000-0005-0000-0000-00005A020000}"/>
    <cellStyle name="Percent 2 4 2" xfId="572" xr:uid="{00000000-0005-0000-0000-00005B020000}"/>
    <cellStyle name="Percent 2 4 2 2" xfId="573" xr:uid="{00000000-0005-0000-0000-00005C020000}"/>
    <cellStyle name="Percent 2 4 2 3" xfId="574" xr:uid="{00000000-0005-0000-0000-00005D020000}"/>
    <cellStyle name="Percent 2 4 3" xfId="575" xr:uid="{00000000-0005-0000-0000-00005E020000}"/>
    <cellStyle name="Percent 2 4 4" xfId="576" xr:uid="{00000000-0005-0000-0000-00005F020000}"/>
    <cellStyle name="Percent 3" xfId="577" xr:uid="{00000000-0005-0000-0000-000060020000}"/>
    <cellStyle name="Percent 3 2" xfId="578" xr:uid="{00000000-0005-0000-0000-000061020000}"/>
    <cellStyle name="Percent 3 4" xfId="579" xr:uid="{00000000-0005-0000-0000-000062020000}"/>
    <cellStyle name="Percent 3 4 2" xfId="580" xr:uid="{00000000-0005-0000-0000-000063020000}"/>
    <cellStyle name="Percent 3 4 3" xfId="581" xr:uid="{00000000-0005-0000-0000-000064020000}"/>
    <cellStyle name="Percent 4" xfId="582" xr:uid="{00000000-0005-0000-0000-000065020000}"/>
    <cellStyle name="Percent 5" xfId="583" xr:uid="{00000000-0005-0000-0000-000066020000}"/>
    <cellStyle name="Percent 5 2" xfId="584" xr:uid="{00000000-0005-0000-0000-000067020000}"/>
    <cellStyle name="Percent 5 3" xfId="585" xr:uid="{00000000-0005-0000-0000-000068020000}"/>
    <cellStyle name="Percent 6" xfId="586" xr:uid="{00000000-0005-0000-0000-000069020000}"/>
    <cellStyle name="Percent 7" xfId="587" xr:uid="{00000000-0005-0000-0000-00006A020000}"/>
    <cellStyle name="Percent 8" xfId="588" xr:uid="{00000000-0005-0000-0000-00006B020000}"/>
    <cellStyle name="Percent 9" xfId="699" xr:uid="{00000000-0005-0000-0000-00006C020000}"/>
    <cellStyle name="Percentage" xfId="589" xr:uid="{00000000-0005-0000-0000-00006D020000}"/>
    <cellStyle name="Period Title" xfId="590" xr:uid="{00000000-0005-0000-0000-00006E020000}"/>
    <cellStyle name="PSChar" xfId="591" xr:uid="{00000000-0005-0000-0000-00006F020000}"/>
    <cellStyle name="PSDate" xfId="592" xr:uid="{00000000-0005-0000-0000-000070020000}"/>
    <cellStyle name="PSDec" xfId="593" xr:uid="{00000000-0005-0000-0000-000071020000}"/>
    <cellStyle name="PSDetail" xfId="594" xr:uid="{00000000-0005-0000-0000-000072020000}"/>
    <cellStyle name="PSHeading" xfId="595" xr:uid="{00000000-0005-0000-0000-000073020000}"/>
    <cellStyle name="PSHeading 2" xfId="596" xr:uid="{00000000-0005-0000-0000-000074020000}"/>
    <cellStyle name="PSHeading 2 2" xfId="597" xr:uid="{00000000-0005-0000-0000-000075020000}"/>
    <cellStyle name="PSHeading 2 2 2" xfId="598" xr:uid="{00000000-0005-0000-0000-000076020000}"/>
    <cellStyle name="PSHeading 2 3" xfId="599" xr:uid="{00000000-0005-0000-0000-000077020000}"/>
    <cellStyle name="PSHeading 3" xfId="600" xr:uid="{00000000-0005-0000-0000-000078020000}"/>
    <cellStyle name="PSHeading 3 2" xfId="601" xr:uid="{00000000-0005-0000-0000-000079020000}"/>
    <cellStyle name="PSHeading 3 2 2" xfId="602" xr:uid="{00000000-0005-0000-0000-00007A020000}"/>
    <cellStyle name="PSHeading 3 2 2 2" xfId="700" xr:uid="{00000000-0005-0000-0000-00007B020000}"/>
    <cellStyle name="PSHeading 3 2 3" xfId="701" xr:uid="{00000000-0005-0000-0000-00007C020000}"/>
    <cellStyle name="PSHeading 3 3" xfId="603" xr:uid="{00000000-0005-0000-0000-00007D020000}"/>
    <cellStyle name="PSHeading 4" xfId="604" xr:uid="{00000000-0005-0000-0000-00007E020000}"/>
    <cellStyle name="PSHeading 4 2" xfId="605" xr:uid="{00000000-0005-0000-0000-00007F020000}"/>
    <cellStyle name="PSHeading 5" xfId="702" xr:uid="{00000000-0005-0000-0000-000080020000}"/>
    <cellStyle name="PSInt" xfId="606" xr:uid="{00000000-0005-0000-0000-000081020000}"/>
    <cellStyle name="PSSpacer" xfId="607" xr:uid="{00000000-0005-0000-0000-000082020000}"/>
    <cellStyle name="Ratio" xfId="608" xr:uid="{00000000-0005-0000-0000-000083020000}"/>
    <cellStyle name="Ratio 2" xfId="609" xr:uid="{00000000-0005-0000-0000-000084020000}"/>
    <cellStyle name="Ratio_29(d) - Gas extensions -tariffs" xfId="610" xr:uid="{00000000-0005-0000-0000-000085020000}"/>
    <cellStyle name="Right Date" xfId="611" xr:uid="{00000000-0005-0000-0000-000086020000}"/>
    <cellStyle name="Right Number" xfId="612" xr:uid="{00000000-0005-0000-0000-000087020000}"/>
    <cellStyle name="Right Year" xfId="613" xr:uid="{00000000-0005-0000-0000-000088020000}"/>
    <cellStyle name="RIN_Input$_3dp" xfId="614" xr:uid="{00000000-0005-0000-0000-000089020000}"/>
    <cellStyle name="SAPError" xfId="615" xr:uid="{00000000-0005-0000-0000-00008A020000}"/>
    <cellStyle name="SAPError 2" xfId="616" xr:uid="{00000000-0005-0000-0000-00008B020000}"/>
    <cellStyle name="SAPKey" xfId="617" xr:uid="{00000000-0005-0000-0000-00008C020000}"/>
    <cellStyle name="SAPKey 2" xfId="618" xr:uid="{00000000-0005-0000-0000-00008D020000}"/>
    <cellStyle name="SAPLocked" xfId="619" xr:uid="{00000000-0005-0000-0000-00008E020000}"/>
    <cellStyle name="SAPLocked 2" xfId="620" xr:uid="{00000000-0005-0000-0000-00008F020000}"/>
    <cellStyle name="SAPOutput" xfId="621" xr:uid="{00000000-0005-0000-0000-000090020000}"/>
    <cellStyle name="SAPOutput 2" xfId="622" xr:uid="{00000000-0005-0000-0000-000091020000}"/>
    <cellStyle name="SAPSpace" xfId="623" xr:uid="{00000000-0005-0000-0000-000092020000}"/>
    <cellStyle name="SAPSpace 2" xfId="624" xr:uid="{00000000-0005-0000-0000-000093020000}"/>
    <cellStyle name="SAPText" xfId="625" xr:uid="{00000000-0005-0000-0000-000094020000}"/>
    <cellStyle name="SAPText 2" xfId="626" xr:uid="{00000000-0005-0000-0000-000095020000}"/>
    <cellStyle name="SAPUnLocked" xfId="627" xr:uid="{00000000-0005-0000-0000-000096020000}"/>
    <cellStyle name="SAPUnLocked 2" xfId="628" xr:uid="{00000000-0005-0000-0000-000097020000}"/>
    <cellStyle name="Sheet Title" xfId="629" xr:uid="{00000000-0005-0000-0000-000098020000}"/>
    <cellStyle name="SheetHeader1" xfId="630" xr:uid="{00000000-0005-0000-0000-000099020000}"/>
    <cellStyle name="Style 1" xfId="631" xr:uid="{00000000-0005-0000-0000-00009A020000}"/>
    <cellStyle name="Style 1 2" xfId="632" xr:uid="{00000000-0005-0000-0000-00009B020000}"/>
    <cellStyle name="Style 1 2 2" xfId="633" xr:uid="{00000000-0005-0000-0000-00009C020000}"/>
    <cellStyle name="Style 1 3" xfId="634" xr:uid="{00000000-0005-0000-0000-00009D020000}"/>
    <cellStyle name="Style 1 3 2" xfId="635" xr:uid="{00000000-0005-0000-0000-00009E020000}"/>
    <cellStyle name="Style 1 3 3" xfId="636" xr:uid="{00000000-0005-0000-0000-00009F020000}"/>
    <cellStyle name="Style 1 4" xfId="637" xr:uid="{00000000-0005-0000-0000-0000A0020000}"/>
    <cellStyle name="Style 1_29(d) - Gas extensions -tariffs" xfId="638" xr:uid="{00000000-0005-0000-0000-0000A1020000}"/>
    <cellStyle name="Style2" xfId="639" xr:uid="{00000000-0005-0000-0000-0000A2020000}"/>
    <cellStyle name="Style3" xfId="640" xr:uid="{00000000-0005-0000-0000-0000A3020000}"/>
    <cellStyle name="Style4" xfId="641" xr:uid="{00000000-0005-0000-0000-0000A4020000}"/>
    <cellStyle name="Style4 2" xfId="642" xr:uid="{00000000-0005-0000-0000-0000A5020000}"/>
    <cellStyle name="Style4_29(d) - Gas extensions -tariffs" xfId="643" xr:uid="{00000000-0005-0000-0000-0000A6020000}"/>
    <cellStyle name="Style5" xfId="644" xr:uid="{00000000-0005-0000-0000-0000A7020000}"/>
    <cellStyle name="Style5 2" xfId="645" xr:uid="{00000000-0005-0000-0000-0000A8020000}"/>
    <cellStyle name="Style5_29(d) - Gas extensions -tariffs" xfId="646" xr:uid="{00000000-0005-0000-0000-0000A9020000}"/>
    <cellStyle name="Table Head Green" xfId="647" xr:uid="{00000000-0005-0000-0000-0000AA020000}"/>
    <cellStyle name="Table Head_pldt" xfId="648" xr:uid="{00000000-0005-0000-0000-0000AB020000}"/>
    <cellStyle name="Table Source" xfId="649" xr:uid="{00000000-0005-0000-0000-0000AC020000}"/>
    <cellStyle name="Table Units" xfId="650" xr:uid="{00000000-0005-0000-0000-0000AD020000}"/>
    <cellStyle name="TableLvl2" xfId="651" xr:uid="{00000000-0005-0000-0000-0000AE020000}"/>
    <cellStyle name="TableLvl3" xfId="652" xr:uid="{00000000-0005-0000-0000-0000AF020000}"/>
    <cellStyle name="Text" xfId="653" xr:uid="{00000000-0005-0000-0000-0000B0020000}"/>
    <cellStyle name="Text 2" xfId="654" xr:uid="{00000000-0005-0000-0000-0000B1020000}"/>
    <cellStyle name="Text 3" xfId="655" xr:uid="{00000000-0005-0000-0000-0000B2020000}"/>
    <cellStyle name="Text Head 1" xfId="656" xr:uid="{00000000-0005-0000-0000-0000B3020000}"/>
    <cellStyle name="Text Head 2" xfId="657" xr:uid="{00000000-0005-0000-0000-0000B4020000}"/>
    <cellStyle name="Text Indent 2" xfId="658" xr:uid="{00000000-0005-0000-0000-0000B5020000}"/>
    <cellStyle name="Theirs" xfId="659" xr:uid="{00000000-0005-0000-0000-0000B6020000}"/>
    <cellStyle name="Title 2" xfId="660" xr:uid="{00000000-0005-0000-0000-0000B7020000}"/>
    <cellStyle name="TOC 1" xfId="661" xr:uid="{00000000-0005-0000-0000-0000B8020000}"/>
    <cellStyle name="TOC 2" xfId="662" xr:uid="{00000000-0005-0000-0000-0000B9020000}"/>
    <cellStyle name="TOC 3" xfId="663" xr:uid="{00000000-0005-0000-0000-0000BA020000}"/>
    <cellStyle name="Total 2" xfId="664" xr:uid="{00000000-0005-0000-0000-0000BB020000}"/>
    <cellStyle name="Total 2 2" xfId="665" xr:uid="{00000000-0005-0000-0000-0000BC020000}"/>
    <cellStyle name="Total 2 2 2" xfId="666" xr:uid="{00000000-0005-0000-0000-0000BD020000}"/>
    <cellStyle name="Total 2 3" xfId="667" xr:uid="{00000000-0005-0000-0000-0000BE020000}"/>
    <cellStyle name="Total 2 3 2" xfId="668" xr:uid="{00000000-0005-0000-0000-0000BF020000}"/>
    <cellStyle name="Total 2 3 3" xfId="669" xr:uid="{00000000-0005-0000-0000-0000C0020000}"/>
    <cellStyle name="Total 2 4" xfId="670" xr:uid="{00000000-0005-0000-0000-0000C1020000}"/>
    <cellStyle name="Warning Text 2" xfId="671" xr:uid="{00000000-0005-0000-0000-0000C2020000}"/>
    <cellStyle name="year" xfId="672" xr:uid="{00000000-0005-0000-0000-0000C3020000}"/>
    <cellStyle name="year 2" xfId="673" xr:uid="{00000000-0005-0000-0000-0000C4020000}"/>
    <cellStyle name="year_29(d) - Gas extensions -tariffs" xfId="674" xr:uid="{00000000-0005-0000-0000-0000C5020000}"/>
  </cellStyles>
  <dxfs count="3">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590550</xdr:colOff>
      <xdr:row>42</xdr:row>
      <xdr:rowOff>171450</xdr:rowOff>
    </xdr:to>
    <xdr:pic>
      <xdr:nvPicPr>
        <xdr:cNvPr id="7" name="Picture 9">
          <a:extLst>
            <a:ext uri="{FF2B5EF4-FFF2-40B4-BE49-F238E27FC236}">
              <a16:creationId xmlns:a16="http://schemas.microsoft.com/office/drawing/2014/main" id="{430BFE6C-A922-4461-AB84-C8381071E89C}"/>
            </a:ext>
            <a:ext uri="{147F2762-F138-4A5C-976F-8EAC2B608ADB}">
              <a16:predDERef xmlns:a16="http://schemas.microsoft.com/office/drawing/2014/main" pred="{EC422D63-18D4-C46E-FE53-408EA044B282}"/>
            </a:ext>
          </a:extLst>
        </xdr:cNvPr>
        <xdr:cNvPicPr>
          <a:picLocks noChangeAspect="1"/>
        </xdr:cNvPicPr>
      </xdr:nvPicPr>
      <xdr:blipFill>
        <a:blip xmlns:r="http://schemas.openxmlformats.org/officeDocument/2006/relationships" r:embed="rId1"/>
        <a:stretch>
          <a:fillRect/>
        </a:stretch>
      </xdr:blipFill>
      <xdr:spPr>
        <a:xfrm>
          <a:off x="0" y="0"/>
          <a:ext cx="6686550" cy="8172450"/>
        </a:xfrm>
        <a:prstGeom prst="rect">
          <a:avLst/>
        </a:prstGeom>
      </xdr:spPr>
    </xdr:pic>
    <xdr:clientData/>
  </xdr:twoCellAnchor>
  <xdr:oneCellAnchor>
    <xdr:from>
      <xdr:col>0</xdr:col>
      <xdr:colOff>371475</xdr:colOff>
      <xdr:row>3</xdr:row>
      <xdr:rowOff>133350</xdr:rowOff>
    </xdr:from>
    <xdr:ext cx="5572125" cy="3762375"/>
    <xdr:sp macro="" textlink="">
      <xdr:nvSpPr>
        <xdr:cNvPr id="3" name="TextBox 2" title="5etw34ytqw3">
          <a:extLst>
            <a:ext uri="{FF2B5EF4-FFF2-40B4-BE49-F238E27FC236}">
              <a16:creationId xmlns:a16="http://schemas.microsoft.com/office/drawing/2014/main" id="{0B14B849-5FEA-4320-8535-29922A06C2CA}"/>
            </a:ext>
            <a:ext uri="{147F2762-F138-4A5C-976F-8EAC2B608ADB}">
              <a16:predDERef xmlns:a16="http://schemas.microsoft.com/office/drawing/2014/main" pred="{87C08B3D-FED8-D4B9-4F18-8521A7C426AA}"/>
            </a:ext>
          </a:extLst>
        </xdr:cNvPr>
        <xdr:cNvSpPr txBox="1"/>
      </xdr:nvSpPr>
      <xdr:spPr>
        <a:xfrm>
          <a:off x="371475" y="685800"/>
          <a:ext cx="5572125" cy="376237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AU" sz="2000">
              <a:solidFill>
                <a:schemeClr val="bg1"/>
              </a:solidFill>
              <a:effectLst/>
              <a:latin typeface="Bree Serif" panose="02000503040000020004" pitchFamily="2" charset="0"/>
              <a:ea typeface="+mn-ea"/>
              <a:cs typeface="+mn-cs"/>
            </a:rPr>
            <a:t>Attachment 12.1</a:t>
          </a:r>
        </a:p>
        <a:p>
          <a:pPr marL="0" marR="0" lvl="0" indent="0" defTabSz="914400" eaLnBrk="1" fontAlgn="auto" latinLnBrk="0" hangingPunct="1">
            <a:lnSpc>
              <a:spcPct val="100000"/>
            </a:lnSpc>
            <a:spcBef>
              <a:spcPts val="0"/>
            </a:spcBef>
            <a:spcAft>
              <a:spcPts val="0"/>
            </a:spcAft>
            <a:buClrTx/>
            <a:buSzTx/>
            <a:buFontTx/>
            <a:buNone/>
            <a:tabLst/>
            <a:defRPr/>
          </a:pPr>
          <a:endParaRPr lang="en-AU" sz="2000">
            <a:solidFill>
              <a:schemeClr val="bg1"/>
            </a:solidFill>
            <a:effectLst/>
            <a:latin typeface="Bree Serif" panose="02000503040000020004" pitchFamily="2" charset="0"/>
            <a:ea typeface="+mn-ea"/>
            <a:cs typeface="+mn-cs"/>
          </a:endParaRPr>
        </a:p>
        <a:p>
          <a:r>
            <a:rPr lang="en-AU" sz="2500" u="none" baseline="0">
              <a:solidFill>
                <a:schemeClr val="bg1"/>
              </a:solidFill>
              <a:latin typeface="Bree Serif" panose="02000503040000020004" pitchFamily="2" charset="0"/>
            </a:rPr>
            <a:t>Efficiency Carryover Mechanism (ECM) Calculation</a:t>
          </a:r>
        </a:p>
        <a:p>
          <a:br>
            <a:rPr lang="en-AU" sz="2500" u="none" baseline="0">
              <a:solidFill>
                <a:schemeClr val="bg1"/>
              </a:solidFill>
              <a:latin typeface="Bree Serif" panose="02000503040000020004" pitchFamily="2" charset="0"/>
            </a:rPr>
          </a:br>
          <a:r>
            <a:rPr lang="en-AU" sz="1800" b="0" baseline="0">
              <a:solidFill>
                <a:schemeClr val="bg1"/>
              </a:solidFill>
              <a:latin typeface="Bree Serif" panose="02000503040000020004" pitchFamily="2" charset="0"/>
            </a:rPr>
            <a:t>July 2025</a:t>
          </a: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r>
            <a:rPr lang="en-AU" sz="1800" baseline="0">
              <a:solidFill>
                <a:srgbClr val="00B0F0"/>
              </a:solidFill>
              <a:latin typeface="Bree Serif" panose="02000503040000020004" pitchFamily="2" charset="0"/>
            </a:rPr>
            <a:t>Public</a:t>
          </a:r>
        </a:p>
      </xdr:txBody>
    </xdr:sp>
    <xdr:clientData/>
  </xdr:oneCellAnchor>
  <xdr:twoCellAnchor>
    <xdr:from>
      <xdr:col>0</xdr:col>
      <xdr:colOff>428625</xdr:colOff>
      <xdr:row>17</xdr:row>
      <xdr:rowOff>98425</xdr:rowOff>
    </xdr:from>
    <xdr:to>
      <xdr:col>8</xdr:col>
      <xdr:colOff>542925</xdr:colOff>
      <xdr:row>17</xdr:row>
      <xdr:rowOff>107950</xdr:rowOff>
    </xdr:to>
    <xdr:cxnSp macro="">
      <xdr:nvCxnSpPr>
        <xdr:cNvPr id="4" name="Straight Connector 3">
          <a:extLst>
            <a:ext uri="{FF2B5EF4-FFF2-40B4-BE49-F238E27FC236}">
              <a16:creationId xmlns:a16="http://schemas.microsoft.com/office/drawing/2014/main" id="{3809C0A3-1514-4BEA-A04C-EE9A98571473}"/>
            </a:ext>
          </a:extLst>
        </xdr:cNvPr>
        <xdr:cNvCxnSpPr/>
      </xdr:nvCxnSpPr>
      <xdr:spPr>
        <a:xfrm flipV="1">
          <a:off x="428625" y="3228975"/>
          <a:ext cx="4991100" cy="9525"/>
        </a:xfrm>
        <a:prstGeom prst="line">
          <a:avLst/>
        </a:prstGeom>
        <a:ln w="25400">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304800</xdr:colOff>
      <xdr:row>32</xdr:row>
      <xdr:rowOff>187569</xdr:rowOff>
    </xdr:from>
    <xdr:to>
      <xdr:col>4</xdr:col>
      <xdr:colOff>298991</xdr:colOff>
      <xdr:row>38</xdr:row>
      <xdr:rowOff>54286</xdr:rowOff>
    </xdr:to>
    <xdr:pic>
      <xdr:nvPicPr>
        <xdr:cNvPr id="5" name="Picture 8">
          <a:extLst>
            <a:ext uri="{FF2B5EF4-FFF2-40B4-BE49-F238E27FC236}">
              <a16:creationId xmlns:a16="http://schemas.microsoft.com/office/drawing/2014/main" id="{7E33C3AE-B823-45D5-9E00-47ED87A8F7A0}"/>
            </a:ext>
            <a:ext uri="{147F2762-F138-4A5C-976F-8EAC2B608ADB}">
              <a16:predDERef xmlns:a16="http://schemas.microsoft.com/office/drawing/2014/main" pred="{DBD821D4-6260-46E7-9713-30B2362606DD}"/>
            </a:ext>
          </a:extLst>
        </xdr:cNvPr>
        <xdr:cNvPicPr>
          <a:picLocks noChangeAspect="1"/>
        </xdr:cNvPicPr>
      </xdr:nvPicPr>
      <xdr:blipFill>
        <a:blip xmlns:r="http://schemas.openxmlformats.org/officeDocument/2006/relationships" r:embed="rId2"/>
        <a:stretch>
          <a:fillRect/>
        </a:stretch>
      </xdr:blipFill>
      <xdr:spPr>
        <a:xfrm>
          <a:off x="304800" y="6439877"/>
          <a:ext cx="2436499" cy="10390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1F69D-980F-461C-963C-F211FA0B2351}">
  <dimension ref="A1"/>
  <sheetViews>
    <sheetView tabSelected="1" zoomScale="39" zoomScaleNormal="39" workbookViewId="0">
      <selection activeCell="D50" sqref="D50"/>
    </sheetView>
  </sheetViews>
  <sheetFormatPr defaultRowHeight="15"/>
  <cols>
    <col min="12" max="12" width="10.28515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AA88"/>
  <sheetViews>
    <sheetView showGridLines="0" topLeftCell="A30" zoomScale="86" zoomScaleNormal="86" workbookViewId="0">
      <selection activeCell="K46" sqref="K46"/>
    </sheetView>
  </sheetViews>
  <sheetFormatPr defaultColWidth="9.140625" defaultRowHeight="15"/>
  <cols>
    <col min="1" max="1" width="14" style="2" customWidth="1"/>
    <col min="2" max="2" width="65.85546875" style="6" customWidth="1"/>
    <col min="3" max="5" width="12.140625" style="6" customWidth="1"/>
    <col min="6" max="6" width="11.140625" style="6" customWidth="1"/>
    <col min="7" max="23" width="12.140625" style="6" customWidth="1"/>
    <col min="24" max="16384" width="9.140625" style="6"/>
  </cols>
  <sheetData>
    <row r="1" spans="1:27" ht="30" customHeight="1">
      <c r="B1" s="4" t="s">
        <v>0</v>
      </c>
      <c r="C1" s="4"/>
      <c r="D1" s="4"/>
      <c r="E1" s="4"/>
      <c r="F1" s="4"/>
      <c r="G1" s="5"/>
      <c r="H1" s="5"/>
      <c r="I1" s="5"/>
      <c r="J1" s="5"/>
      <c r="K1" s="5"/>
      <c r="L1" s="5"/>
      <c r="M1" s="5"/>
      <c r="N1" s="5"/>
      <c r="O1" s="5"/>
      <c r="P1" s="5"/>
      <c r="Q1" s="5"/>
      <c r="R1" s="5"/>
      <c r="S1" s="5"/>
      <c r="T1" s="5"/>
      <c r="U1" s="5"/>
      <c r="V1" s="5"/>
      <c r="W1" s="5"/>
      <c r="X1" s="5"/>
      <c r="Y1" s="5"/>
      <c r="Z1" s="5"/>
    </row>
    <row r="2" spans="1:27" ht="30" customHeight="1">
      <c r="B2" s="7" t="s">
        <v>2</v>
      </c>
      <c r="C2" s="7"/>
      <c r="D2" s="7"/>
      <c r="E2" s="7"/>
      <c r="F2" s="7"/>
      <c r="G2" s="5"/>
      <c r="H2" s="5"/>
      <c r="I2" s="5"/>
      <c r="J2" s="5"/>
      <c r="K2" s="5"/>
      <c r="L2" s="5"/>
      <c r="M2" s="5"/>
      <c r="N2" s="5"/>
      <c r="O2" s="5"/>
      <c r="P2" s="5"/>
      <c r="Q2" s="5"/>
      <c r="R2" s="5"/>
      <c r="S2" s="5"/>
      <c r="T2" s="5"/>
      <c r="U2" s="5"/>
      <c r="V2" s="5"/>
      <c r="W2" s="5"/>
      <c r="X2" s="5"/>
      <c r="Y2" s="5"/>
      <c r="Z2" s="5"/>
    </row>
    <row r="3" spans="1:27" ht="30" customHeight="1">
      <c r="B3" s="3" t="s">
        <v>14</v>
      </c>
      <c r="C3" s="4"/>
      <c r="D3" s="4"/>
      <c r="E3" s="4"/>
      <c r="F3" s="4"/>
      <c r="G3" s="5"/>
      <c r="H3" s="5"/>
      <c r="I3" s="5"/>
      <c r="J3" s="5"/>
      <c r="K3" s="5"/>
      <c r="L3" s="5"/>
      <c r="M3" s="5"/>
      <c r="N3" s="5"/>
      <c r="O3" s="5"/>
      <c r="P3" s="5"/>
      <c r="Q3" s="5"/>
      <c r="R3" s="5"/>
      <c r="S3" s="5"/>
      <c r="T3" s="5"/>
      <c r="U3" s="5"/>
      <c r="V3" s="5"/>
      <c r="W3" s="5"/>
      <c r="X3" s="5"/>
      <c r="Y3" s="5"/>
      <c r="Z3" s="5"/>
    </row>
    <row r="4" spans="1:27" ht="30" customHeight="1">
      <c r="B4" s="8" t="s">
        <v>15</v>
      </c>
      <c r="C4" s="8"/>
      <c r="D4" s="8"/>
      <c r="E4" s="8"/>
      <c r="F4" s="8"/>
      <c r="G4" s="8"/>
      <c r="H4" s="8"/>
      <c r="I4" s="8"/>
      <c r="J4" s="8"/>
      <c r="K4" s="8"/>
      <c r="L4" s="8"/>
      <c r="M4" s="8"/>
      <c r="N4" s="8"/>
      <c r="O4" s="8"/>
      <c r="P4" s="8"/>
      <c r="Q4" s="8"/>
      <c r="R4" s="8"/>
      <c r="S4" s="8"/>
      <c r="T4" s="8"/>
      <c r="U4" s="8"/>
      <c r="V4" s="8"/>
      <c r="W4" s="8"/>
      <c r="X4" s="8"/>
      <c r="Y4" s="8"/>
      <c r="Z4" s="8"/>
    </row>
    <row r="6" spans="1:27" ht="25.5" customHeight="1">
      <c r="B6" s="9" t="s">
        <v>1</v>
      </c>
      <c r="C6" s="9"/>
      <c r="D6" s="9"/>
      <c r="E6" s="9"/>
      <c r="F6" s="9"/>
      <c r="G6" s="9"/>
      <c r="H6" s="9"/>
      <c r="I6" s="9"/>
      <c r="J6" s="9"/>
      <c r="K6" s="9"/>
      <c r="L6" s="9"/>
      <c r="M6" s="9"/>
      <c r="N6" s="9"/>
      <c r="O6" s="9"/>
      <c r="P6" s="9"/>
      <c r="Q6" s="9"/>
      <c r="R6" s="9"/>
      <c r="S6" s="9"/>
      <c r="T6" s="9"/>
      <c r="U6" s="9"/>
      <c r="V6" s="9"/>
      <c r="W6" s="9"/>
    </row>
    <row r="7" spans="1:27" ht="21.75" customHeight="1">
      <c r="A7" s="110"/>
      <c r="B7" s="111" t="s">
        <v>16</v>
      </c>
      <c r="C7" s="112"/>
      <c r="D7" s="112"/>
      <c r="E7" s="112"/>
      <c r="F7" s="112"/>
      <c r="G7" s="112"/>
      <c r="H7" s="112"/>
      <c r="I7" s="112"/>
      <c r="J7" s="112"/>
      <c r="K7" s="112"/>
      <c r="L7" s="112"/>
      <c r="M7" s="113"/>
      <c r="N7"/>
      <c r="O7"/>
      <c r="P7"/>
      <c r="Q7"/>
      <c r="R7" s="9"/>
      <c r="S7" s="9"/>
      <c r="T7" s="9"/>
      <c r="U7" s="9"/>
      <c r="V7" s="9"/>
      <c r="W7" s="9"/>
    </row>
    <row r="8" spans="1:27" ht="128.25" customHeight="1">
      <c r="A8" s="114"/>
      <c r="B8" s="325" t="s">
        <v>17</v>
      </c>
      <c r="C8" s="326"/>
      <c r="D8" s="326"/>
      <c r="E8" s="326"/>
      <c r="F8" s="326"/>
      <c r="G8" s="326"/>
      <c r="H8" s="326"/>
      <c r="I8" s="326"/>
      <c r="J8" s="326"/>
      <c r="K8" s="326"/>
      <c r="L8" s="326"/>
      <c r="M8" s="327"/>
      <c r="N8"/>
      <c r="O8"/>
      <c r="P8"/>
      <c r="Q8"/>
      <c r="R8"/>
      <c r="S8" s="115"/>
      <c r="T8"/>
      <c r="U8"/>
      <c r="V8"/>
      <c r="W8"/>
    </row>
    <row r="9" spans="1:27">
      <c r="B9" s="10"/>
      <c r="C9" s="10"/>
      <c r="D9" s="10"/>
      <c r="E9" s="10"/>
      <c r="F9" s="10"/>
      <c r="G9" s="10"/>
      <c r="H9" s="10"/>
      <c r="I9" s="10"/>
      <c r="J9" s="10"/>
      <c r="K9" s="10"/>
      <c r="L9" s="10"/>
      <c r="M9" s="10"/>
      <c r="N9" s="10"/>
      <c r="O9" s="10"/>
      <c r="P9" s="10"/>
      <c r="Q9" s="10"/>
      <c r="R9" s="10"/>
      <c r="S9" s="10"/>
      <c r="T9" s="10"/>
      <c r="U9" s="10"/>
      <c r="V9" s="10"/>
      <c r="W9" s="10"/>
    </row>
    <row r="10" spans="1:27">
      <c r="B10" s="10"/>
      <c r="C10" s="10"/>
      <c r="D10" s="10"/>
      <c r="E10" s="10"/>
      <c r="F10" s="10"/>
      <c r="G10" s="10"/>
      <c r="H10" s="10"/>
      <c r="I10" s="10"/>
      <c r="J10" s="10"/>
      <c r="K10" s="10"/>
      <c r="L10" s="10"/>
      <c r="M10" s="10"/>
      <c r="N10" s="10"/>
      <c r="O10" s="227"/>
      <c r="P10" s="227"/>
      <c r="Q10" s="227"/>
      <c r="R10" s="227"/>
      <c r="S10" s="227"/>
      <c r="T10" s="227"/>
      <c r="U10" s="227"/>
      <c r="V10" s="227"/>
      <c r="W10" s="227"/>
      <c r="X10"/>
      <c r="Y10"/>
      <c r="Z10"/>
      <c r="AA10"/>
    </row>
    <row r="11" spans="1:27" customFormat="1" ht="15.75" thickBot="1">
      <c r="A11" s="2"/>
    </row>
    <row r="12" spans="1:27" customFormat="1" ht="16.5" thickBot="1">
      <c r="A12" s="2"/>
      <c r="B12" s="11" t="s">
        <v>18</v>
      </c>
      <c r="C12" s="11"/>
      <c r="D12" s="12"/>
      <c r="E12" s="12"/>
      <c r="F12" s="12"/>
      <c r="G12" s="12"/>
      <c r="H12" s="12"/>
      <c r="I12" s="12"/>
      <c r="J12" s="12"/>
      <c r="K12" s="12"/>
      <c r="L12" s="175"/>
      <c r="M12" s="12"/>
      <c r="N12" s="175"/>
    </row>
    <row r="13" spans="1:27" s="13" customFormat="1" ht="15.75">
      <c r="A13" s="2"/>
      <c r="B13" s="208"/>
      <c r="C13" s="328" t="s">
        <v>19</v>
      </c>
      <c r="D13" s="329"/>
      <c r="E13" s="329"/>
      <c r="F13" s="329"/>
      <c r="G13" s="329"/>
      <c r="H13" s="329"/>
      <c r="I13" s="329"/>
      <c r="J13" s="329"/>
      <c r="K13" s="329"/>
      <c r="L13" s="330"/>
      <c r="M13" s="329" t="s">
        <v>20</v>
      </c>
      <c r="N13" s="330"/>
      <c r="O13"/>
      <c r="P13"/>
      <c r="Q13"/>
      <c r="R13"/>
      <c r="S13"/>
      <c r="T13"/>
      <c r="U13"/>
      <c r="V13"/>
      <c r="W13"/>
      <c r="X13" s="1"/>
      <c r="Y13" s="1"/>
      <c r="Z13" s="1"/>
      <c r="AA13" s="1"/>
    </row>
    <row r="14" spans="1:27" ht="16.5" thickBot="1">
      <c r="B14" s="208"/>
      <c r="C14" s="210" t="s">
        <v>21</v>
      </c>
      <c r="D14" s="14" t="s">
        <v>22</v>
      </c>
      <c r="E14" s="15" t="s">
        <v>21</v>
      </c>
      <c r="F14" s="15" t="s">
        <v>23</v>
      </c>
      <c r="G14" s="15" t="s">
        <v>10</v>
      </c>
      <c r="H14" s="15" t="s">
        <v>24</v>
      </c>
      <c r="I14" s="15" t="s">
        <v>25</v>
      </c>
      <c r="J14" s="15" t="s">
        <v>12</v>
      </c>
      <c r="K14" s="15" t="s">
        <v>26</v>
      </c>
      <c r="L14" s="16" t="s">
        <v>27</v>
      </c>
      <c r="M14" s="209" t="s">
        <v>11</v>
      </c>
      <c r="N14" s="16" t="s">
        <v>13</v>
      </c>
      <c r="O14"/>
      <c r="P14"/>
      <c r="Q14"/>
      <c r="R14"/>
      <c r="S14"/>
      <c r="T14"/>
      <c r="U14"/>
      <c r="V14"/>
      <c r="W14"/>
      <c r="X14"/>
      <c r="Y14"/>
      <c r="Z14"/>
      <c r="AA14"/>
    </row>
    <row r="15" spans="1:27">
      <c r="B15" s="18" t="s">
        <v>28</v>
      </c>
      <c r="C15" s="126"/>
      <c r="D15" s="124">
        <v>108.6</v>
      </c>
      <c r="E15" s="125">
        <v>110.7</v>
      </c>
      <c r="F15" s="124">
        <v>113</v>
      </c>
      <c r="G15" s="125">
        <v>114.8</v>
      </c>
      <c r="H15" s="125">
        <v>114.4</v>
      </c>
      <c r="I15" s="125">
        <v>118.8</v>
      </c>
      <c r="J15" s="169">
        <v>126.1</v>
      </c>
      <c r="K15" s="169">
        <v>133.69999999999999</v>
      </c>
      <c r="L15" s="278">
        <v>138.80000000000001</v>
      </c>
      <c r="M15" s="281">
        <f>L15*(1+M16)</f>
        <v>141.7148</v>
      </c>
      <c r="N15" s="284">
        <f>M15*(1+N16)</f>
        <v>146.10795879999998</v>
      </c>
      <c r="O15"/>
      <c r="P15"/>
      <c r="Q15"/>
      <c r="R15"/>
      <c r="S15"/>
      <c r="T15"/>
      <c r="U15"/>
      <c r="V15"/>
      <c r="W15"/>
      <c r="X15"/>
      <c r="Y15"/>
      <c r="Z15"/>
      <c r="AA15"/>
    </row>
    <row r="16" spans="1:27">
      <c r="B16" s="19" t="s">
        <v>29</v>
      </c>
      <c r="C16" s="17"/>
      <c r="D16" s="20"/>
      <c r="E16" s="21">
        <f t="shared" ref="E16:L16" si="0">+E15/D15-1</f>
        <v>1.9337016574585641E-2</v>
      </c>
      <c r="F16" s="21">
        <f t="shared" si="0"/>
        <v>2.0776874435411097E-2</v>
      </c>
      <c r="G16" s="21">
        <f t="shared" si="0"/>
        <v>1.5929203539823078E-2</v>
      </c>
      <c r="H16" s="21">
        <f t="shared" si="0"/>
        <v>-3.4843205574912606E-3</v>
      </c>
      <c r="I16" s="21">
        <f t="shared" si="0"/>
        <v>3.8461538461538325E-2</v>
      </c>
      <c r="J16" s="21">
        <f t="shared" si="0"/>
        <v>6.1447811447811418E-2</v>
      </c>
      <c r="K16" s="21">
        <f t="shared" si="0"/>
        <v>6.0269627279936566E-2</v>
      </c>
      <c r="L16" s="279">
        <f t="shared" si="0"/>
        <v>3.8145100972326373E-2</v>
      </c>
      <c r="M16" s="282">
        <v>2.1000000000000001E-2</v>
      </c>
      <c r="N16" s="130">
        <v>3.1E-2</v>
      </c>
      <c r="O16"/>
      <c r="P16"/>
      <c r="Q16"/>
      <c r="R16"/>
      <c r="S16"/>
      <c r="T16"/>
      <c r="U16"/>
      <c r="V16"/>
      <c r="W16" s="228"/>
      <c r="X16" s="229"/>
      <c r="Y16"/>
      <c r="Z16"/>
      <c r="AA16"/>
    </row>
    <row r="17" spans="1:27" ht="15.75" thickBot="1">
      <c r="B17" s="22" t="s">
        <v>30</v>
      </c>
      <c r="C17" s="23"/>
      <c r="D17" s="24">
        <f>E17/(1+E16)</f>
        <v>0.7432859981888954</v>
      </c>
      <c r="E17" s="25">
        <f t="shared" ref="E17:M17" si="1">F17/(1+F16)</f>
        <v>0.75765893185553146</v>
      </c>
      <c r="F17" s="25">
        <f t="shared" si="1"/>
        <v>0.77340071634756158</v>
      </c>
      <c r="G17" s="25">
        <f t="shared" si="1"/>
        <v>0.78572037377610682</v>
      </c>
      <c r="H17" s="25">
        <f t="shared" si="1"/>
        <v>0.78298267212531902</v>
      </c>
      <c r="I17" s="25">
        <f t="shared" si="1"/>
        <v>0.81309739028398509</v>
      </c>
      <c r="J17" s="25">
        <f t="shared" si="1"/>
        <v>0.86306044541086291</v>
      </c>
      <c r="K17" s="25">
        <f t="shared" si="1"/>
        <v>0.91507677677583166</v>
      </c>
      <c r="L17" s="280">
        <f t="shared" si="1"/>
        <v>0.94998247282337667</v>
      </c>
      <c r="M17" s="283">
        <f t="shared" si="1"/>
        <v>0.96993210475266745</v>
      </c>
      <c r="N17" s="131">
        <v>1</v>
      </c>
      <c r="O17"/>
      <c r="P17"/>
      <c r="Q17"/>
      <c r="R17"/>
      <c r="S17"/>
      <c r="T17"/>
      <c r="U17"/>
      <c r="V17"/>
      <c r="W17"/>
      <c r="X17"/>
      <c r="Y17"/>
      <c r="Z17"/>
      <c r="AA17"/>
    </row>
    <row r="18" spans="1:27">
      <c r="B18" s="26"/>
      <c r="C18" s="27"/>
      <c r="D18" s="221"/>
      <c r="E18" s="221"/>
      <c r="F18" s="221"/>
      <c r="G18" s="221"/>
      <c r="H18" s="221"/>
      <c r="I18" s="221"/>
      <c r="J18" s="28"/>
      <c r="K18" s="29"/>
      <c r="L18" s="28"/>
      <c r="M18" s="30"/>
      <c r="N18" s="29"/>
      <c r="O18" s="230"/>
      <c r="P18" s="230"/>
      <c r="Q18" s="230"/>
      <c r="R18" s="230"/>
      <c r="S18" s="29"/>
      <c r="T18" s="29"/>
      <c r="U18" s="29"/>
      <c r="V18" s="29"/>
      <c r="W18" s="29"/>
      <c r="X18"/>
      <c r="Y18"/>
      <c r="Z18"/>
      <c r="AA18"/>
    </row>
    <row r="19" spans="1:27">
      <c r="B19" s="26"/>
      <c r="C19" s="27"/>
      <c r="D19" s="27"/>
      <c r="E19" s="27"/>
      <c r="F19" s="27"/>
      <c r="G19" s="27"/>
      <c r="H19" s="27"/>
      <c r="I19" s="27"/>
      <c r="J19" s="28"/>
      <c r="K19"/>
      <c r="L19"/>
      <c r="M19"/>
      <c r="N19"/>
      <c r="O19"/>
      <c r="P19"/>
      <c r="Q19"/>
      <c r="R19" s="230"/>
      <c r="S19" s="29"/>
      <c r="T19" s="29"/>
      <c r="U19" s="29"/>
      <c r="V19" s="231"/>
      <c r="W19" s="29"/>
      <c r="X19"/>
      <c r="Y19"/>
      <c r="Z19"/>
      <c r="AA19"/>
    </row>
    <row r="20" spans="1:27">
      <c r="B20" s="26"/>
      <c r="C20" s="27"/>
      <c r="D20" s="27"/>
      <c r="E20" s="27"/>
      <c r="F20" s="27"/>
      <c r="G20" s="27"/>
      <c r="H20" s="27"/>
      <c r="I20" s="27"/>
      <c r="J20" s="28"/>
      <c r="K20" s="29"/>
      <c r="L20" s="28"/>
      <c r="M20" s="30"/>
      <c r="N20" s="29"/>
      <c r="O20" s="28"/>
      <c r="P20" s="28"/>
      <c r="Q20" s="28"/>
      <c r="R20" s="28"/>
      <c r="S20" s="29"/>
      <c r="T20" s="29"/>
      <c r="U20" s="29"/>
      <c r="V20" s="29"/>
      <c r="W20" s="29"/>
    </row>
    <row r="21" spans="1:27" s="33" customFormat="1" ht="18.75">
      <c r="A21" s="2"/>
      <c r="B21" s="31" t="s">
        <v>31</v>
      </c>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7" customFormat="1" ht="15.75" thickBot="1">
      <c r="A22" s="2"/>
    </row>
    <row r="23" spans="1:27" customFormat="1" ht="15.75" thickBot="1">
      <c r="A23" s="2"/>
      <c r="B23" s="168" t="s">
        <v>32</v>
      </c>
      <c r="C23" s="176" t="s">
        <v>24</v>
      </c>
      <c r="D23" s="217"/>
    </row>
    <row r="24" spans="1:27" s="37" customFormat="1" ht="16.5" thickBot="1">
      <c r="A24" s="2"/>
      <c r="B24" s="34" t="s">
        <v>33</v>
      </c>
      <c r="C24" s="118"/>
      <c r="D24" s="118"/>
      <c r="E24" s="118"/>
      <c r="F24" s="118"/>
      <c r="G24" s="118"/>
      <c r="H24" s="118"/>
      <c r="I24" s="118"/>
      <c r="J24" s="118"/>
      <c r="K24" s="118"/>
      <c r="L24" s="118"/>
      <c r="M24" s="35"/>
      <c r="N24" s="35"/>
      <c r="O24" s="35"/>
      <c r="P24" s="35"/>
      <c r="Q24" s="35"/>
      <c r="R24" s="35"/>
      <c r="S24" s="35"/>
      <c r="T24" s="36"/>
      <c r="U24"/>
      <c r="V24"/>
      <c r="W24"/>
      <c r="X24"/>
      <c r="Y24"/>
    </row>
    <row r="25" spans="1:27">
      <c r="B25"/>
      <c r="C25" s="331" t="s">
        <v>34</v>
      </c>
      <c r="D25" s="332"/>
      <c r="E25" s="332"/>
      <c r="F25" s="332"/>
      <c r="G25" s="333"/>
      <c r="H25" s="334" t="s">
        <v>35</v>
      </c>
      <c r="I25" s="332"/>
      <c r="J25" s="332"/>
      <c r="K25" s="332"/>
      <c r="L25" s="335"/>
      <c r="M25" s="30"/>
      <c r="N25" s="316" t="s">
        <v>36</v>
      </c>
      <c r="O25" s="317"/>
      <c r="P25" s="317"/>
      <c r="Q25" s="317"/>
      <c r="R25" s="317"/>
      <c r="S25" s="317"/>
      <c r="T25" s="318"/>
      <c r="U25"/>
      <c r="V25"/>
      <c r="W25"/>
      <c r="X25"/>
      <c r="Y25"/>
      <c r="Z25"/>
    </row>
    <row r="26" spans="1:27" ht="15.75" thickBot="1">
      <c r="B26"/>
      <c r="C26" s="302" t="s">
        <v>37</v>
      </c>
      <c r="D26" s="303"/>
      <c r="E26" s="303"/>
      <c r="F26" s="303"/>
      <c r="G26" s="304"/>
      <c r="H26" s="305" t="s">
        <v>9</v>
      </c>
      <c r="I26" s="306"/>
      <c r="J26" s="306"/>
      <c r="K26" s="306"/>
      <c r="L26" s="307"/>
      <c r="M26" s="30"/>
      <c r="N26" s="308" t="s">
        <v>37</v>
      </c>
      <c r="O26" s="309"/>
      <c r="P26" s="310" t="s">
        <v>9</v>
      </c>
      <c r="Q26" s="311"/>
      <c r="R26" s="311"/>
      <c r="S26" s="311"/>
      <c r="T26" s="312"/>
      <c r="U26"/>
      <c r="V26"/>
      <c r="W26"/>
      <c r="X26"/>
      <c r="Y26"/>
      <c r="Z26"/>
      <c r="AA26"/>
    </row>
    <row r="27" spans="1:27" ht="15.75" thickBot="1">
      <c r="B27" s="214"/>
      <c r="C27" s="198" t="s">
        <v>21</v>
      </c>
      <c r="D27" s="199" t="s">
        <v>23</v>
      </c>
      <c r="E27" s="199" t="s">
        <v>10</v>
      </c>
      <c r="F27" s="199" t="s">
        <v>24</v>
      </c>
      <c r="G27" s="201" t="s">
        <v>25</v>
      </c>
      <c r="H27" s="205" t="s">
        <v>12</v>
      </c>
      <c r="I27" s="203" t="s">
        <v>26</v>
      </c>
      <c r="J27" s="203" t="s">
        <v>27</v>
      </c>
      <c r="K27" s="203" t="s">
        <v>11</v>
      </c>
      <c r="L27" s="129" t="s">
        <v>13</v>
      </c>
      <c r="M27" s="30"/>
      <c r="N27" s="160" t="s">
        <v>24</v>
      </c>
      <c r="O27" s="162" t="s">
        <v>25</v>
      </c>
      <c r="P27" s="163" t="s">
        <v>12</v>
      </c>
      <c r="Q27" s="163" t="s">
        <v>26</v>
      </c>
      <c r="R27" s="163" t="s">
        <v>27</v>
      </c>
      <c r="S27" s="163" t="s">
        <v>11</v>
      </c>
      <c r="T27" s="164" t="s">
        <v>13</v>
      </c>
      <c r="U27"/>
      <c r="V27"/>
      <c r="W27"/>
      <c r="X27"/>
      <c r="Y27"/>
      <c r="Z27"/>
      <c r="AA27"/>
    </row>
    <row r="28" spans="1:27">
      <c r="B28" s="190" t="s">
        <v>38</v>
      </c>
      <c r="C28" s="204"/>
      <c r="D28" s="197"/>
      <c r="E28" s="197"/>
      <c r="F28" s="269">
        <v>74.379492664645795</v>
      </c>
      <c r="G28" s="145">
        <v>74.581474382138907</v>
      </c>
      <c r="H28" s="268">
        <v>72.45772733863889</v>
      </c>
      <c r="I28" s="269">
        <v>73.027142496677527</v>
      </c>
      <c r="J28" s="269">
        <v>73.529640386550341</v>
      </c>
      <c r="K28" s="269">
        <v>74.125052159160063</v>
      </c>
      <c r="L28" s="270">
        <v>74.835674838838258</v>
      </c>
      <c r="M28" s="30"/>
      <c r="N28" s="177">
        <f>+LOOKUP($C$23,C$27:G$27,C28:G28)/$D$17</f>
        <v>100.06847007192421</v>
      </c>
      <c r="O28" s="159">
        <f t="shared" ref="O28:O36" si="2">+G28/$D$17</f>
        <v>100.34021165993376</v>
      </c>
      <c r="P28" s="165">
        <f>+H28/$I$17</f>
        <v>89.113220881611809</v>
      </c>
      <c r="Q28" s="166">
        <f>+I28/$I$17</f>
        <v>89.813524639615224</v>
      </c>
      <c r="R28" s="166">
        <f>+J28/$I$17</f>
        <v>90.431529193408352</v>
      </c>
      <c r="S28" s="166">
        <f>+K28/$I$17</f>
        <v>91.163805277090972</v>
      </c>
      <c r="T28" s="167">
        <f>+L28/$I$17</f>
        <v>92.037775219892055</v>
      </c>
      <c r="U28" s="219"/>
      <c r="V28"/>
      <c r="W28" s="229"/>
      <c r="X28"/>
      <c r="Y28"/>
      <c r="Z28"/>
      <c r="AA28"/>
    </row>
    <row r="29" spans="1:27">
      <c r="B29" s="191" t="s">
        <v>39</v>
      </c>
      <c r="C29" s="186"/>
      <c r="D29" s="141"/>
      <c r="E29" s="141"/>
      <c r="F29" s="141"/>
      <c r="G29" s="147"/>
      <c r="H29" s="271"/>
      <c r="I29" s="272"/>
      <c r="J29" s="272"/>
      <c r="K29" s="272"/>
      <c r="L29" s="273"/>
      <c r="M29" s="27"/>
      <c r="N29" s="178"/>
      <c r="O29" s="38"/>
      <c r="P29" s="39"/>
      <c r="Q29" s="40"/>
      <c r="R29" s="40"/>
      <c r="S29" s="40"/>
      <c r="T29" s="41"/>
      <c r="U29" s="229"/>
      <c r="V29"/>
      <c r="W29"/>
      <c r="X29"/>
      <c r="Y29"/>
      <c r="Z29"/>
      <c r="AA29"/>
    </row>
    <row r="30" spans="1:27">
      <c r="B30" s="192" t="s">
        <v>40</v>
      </c>
      <c r="C30" s="187"/>
      <c r="D30" s="149"/>
      <c r="E30" s="149"/>
      <c r="F30" s="145">
        <v>-0.8174652715588302</v>
      </c>
      <c r="G30" s="145">
        <v>-0.84907897059941961</v>
      </c>
      <c r="H30" s="144">
        <v>-0.84905684940930826</v>
      </c>
      <c r="I30" s="138">
        <v>-0.85881754703338231</v>
      </c>
      <c r="J30" s="138">
        <v>-0.86787815086439934</v>
      </c>
      <c r="K30" s="138">
        <v>-0.86951885964042219</v>
      </c>
      <c r="L30" s="274">
        <v>-0.87385214104189401</v>
      </c>
      <c r="M30" s="27"/>
      <c r="N30" s="179">
        <f t="shared" ref="N30:N36" si="3">+LOOKUP($C$23,C$27:G$27,C30:G30)/$D$17</f>
        <v>-1.0997990996072593</v>
      </c>
      <c r="O30" s="152">
        <f t="shared" si="2"/>
        <v>-1.142331448013687</v>
      </c>
      <c r="P30" s="42">
        <f t="shared" ref="P30:T31" si="4">H30/$I$17</f>
        <v>-1.0442252792285607</v>
      </c>
      <c r="Q30" s="42">
        <f t="shared" si="4"/>
        <v>-1.0562296193490781</v>
      </c>
      <c r="R30" s="42">
        <f t="shared" si="4"/>
        <v>-1.0673729386356552</v>
      </c>
      <c r="S30" s="42">
        <f t="shared" si="4"/>
        <v>-1.0693907888902843</v>
      </c>
      <c r="T30" s="120">
        <f t="shared" si="4"/>
        <v>-1.074720139904384</v>
      </c>
      <c r="U30"/>
      <c r="V30"/>
      <c r="W30"/>
      <c r="X30"/>
      <c r="Y30"/>
      <c r="Z30"/>
      <c r="AA30"/>
    </row>
    <row r="31" spans="1:27">
      <c r="B31" s="193" t="s">
        <v>41</v>
      </c>
      <c r="C31" s="187"/>
      <c r="D31" s="149"/>
      <c r="E31" s="149"/>
      <c r="F31" s="145">
        <v>-12.147440400000001</v>
      </c>
      <c r="G31" s="145">
        <v>-11.57381127</v>
      </c>
      <c r="H31" s="144">
        <v>-8.0845200000000013</v>
      </c>
      <c r="I31" s="138">
        <v>-8.0845200000000013</v>
      </c>
      <c r="J31" s="138">
        <v>-8.0845200000000013</v>
      </c>
      <c r="K31" s="138">
        <v>-8.0845200000000013</v>
      </c>
      <c r="L31" s="274">
        <v>-8.0845200000000013</v>
      </c>
      <c r="M31" s="27"/>
      <c r="N31" s="179">
        <f t="shared" si="3"/>
        <v>-16.342888779821873</v>
      </c>
      <c r="O31" s="152">
        <f t="shared" si="2"/>
        <v>-15.571141254108063</v>
      </c>
      <c r="P31" s="42">
        <f t="shared" si="4"/>
        <v>-9.9428679720351525</v>
      </c>
      <c r="Q31" s="42">
        <f t="shared" si="4"/>
        <v>-9.9428679720351525</v>
      </c>
      <c r="R31" s="42">
        <f t="shared" si="4"/>
        <v>-9.9428679720351525</v>
      </c>
      <c r="S31" s="42">
        <f t="shared" si="4"/>
        <v>-9.9428679720351525</v>
      </c>
      <c r="T31" s="120">
        <f t="shared" si="4"/>
        <v>-9.9428679720351525</v>
      </c>
      <c r="U31"/>
      <c r="V31"/>
      <c r="W31"/>
      <c r="X31"/>
      <c r="Y31"/>
      <c r="Z31"/>
      <c r="AA31"/>
    </row>
    <row r="32" spans="1:27">
      <c r="B32" s="192" t="s">
        <v>42</v>
      </c>
      <c r="C32" s="187"/>
      <c r="D32" s="149"/>
      <c r="E32" s="149"/>
      <c r="F32" s="145"/>
      <c r="G32" s="145"/>
      <c r="H32" s="144">
        <v>-0.91670000000000007</v>
      </c>
      <c r="I32" s="138">
        <v>-0.73644999999999994</v>
      </c>
      <c r="J32" s="138">
        <v>-0.73644999999999994</v>
      </c>
      <c r="K32" s="138">
        <v>-0.73644999999999994</v>
      </c>
      <c r="L32" s="274">
        <v>-0.73644999999999994</v>
      </c>
      <c r="M32" s="27"/>
      <c r="N32" s="179">
        <f t="shared" si="3"/>
        <v>0</v>
      </c>
      <c r="O32" s="152">
        <f t="shared" si="2"/>
        <v>0</v>
      </c>
      <c r="P32" s="42">
        <f t="shared" ref="P32:P36" si="5">H32/$I$17</f>
        <v>-1.127417220807744</v>
      </c>
      <c r="Q32" s="42">
        <f t="shared" ref="Q32:T36" si="6">I32/$I$17</f>
        <v>-0.90573405941296281</v>
      </c>
      <c r="R32" s="42">
        <f t="shared" si="6"/>
        <v>-0.90573405941296281</v>
      </c>
      <c r="S32" s="42">
        <f t="shared" si="6"/>
        <v>-0.90573405941296281</v>
      </c>
      <c r="T32" s="120">
        <f>L32/$I$17</f>
        <v>-0.90573405941296281</v>
      </c>
      <c r="U32"/>
      <c r="V32" s="219"/>
      <c r="W32" s="219"/>
      <c r="X32" s="219"/>
      <c r="Y32" s="219"/>
      <c r="Z32" s="219"/>
      <c r="AA32" s="219"/>
    </row>
    <row r="33" spans="1:27">
      <c r="B33" s="193" t="s">
        <v>43</v>
      </c>
      <c r="C33" s="187"/>
      <c r="D33" s="149"/>
      <c r="E33" s="149"/>
      <c r="F33" s="145"/>
      <c r="G33" s="145"/>
      <c r="H33" s="144">
        <v>-2.4180000000000001</v>
      </c>
      <c r="I33" s="138">
        <v>-2.4430000000000001</v>
      </c>
      <c r="J33" s="138">
        <v>-2.4700000000000002</v>
      </c>
      <c r="K33" s="138">
        <v>-2.5009999999999999</v>
      </c>
      <c r="L33" s="274">
        <v>-2.5310000000000001</v>
      </c>
      <c r="M33" s="222"/>
      <c r="N33" s="179">
        <f t="shared" si="3"/>
        <v>0</v>
      </c>
      <c r="O33" s="152">
        <f t="shared" si="2"/>
        <v>0</v>
      </c>
      <c r="P33" s="42">
        <f t="shared" si="5"/>
        <v>-2.9738135048686867</v>
      </c>
      <c r="Q33" s="42">
        <f t="shared" si="6"/>
        <v>-3.0045601291952861</v>
      </c>
      <c r="R33" s="42">
        <f t="shared" si="6"/>
        <v>-3.0377664834680131</v>
      </c>
      <c r="S33" s="42">
        <f t="shared" si="6"/>
        <v>-3.0758922976329961</v>
      </c>
      <c r="T33" s="120">
        <f t="shared" si="6"/>
        <v>-3.1127882468249157</v>
      </c>
      <c r="U33"/>
      <c r="V33" s="219"/>
      <c r="W33"/>
      <c r="X33"/>
      <c r="Y33"/>
      <c r="Z33" s="232"/>
      <c r="AA33"/>
    </row>
    <row r="34" spans="1:27" ht="45" customHeight="1">
      <c r="B34" s="275" t="s">
        <v>44</v>
      </c>
      <c r="C34" s="187"/>
      <c r="D34" s="149"/>
      <c r="E34" s="149"/>
      <c r="F34" s="145"/>
      <c r="G34" s="145"/>
      <c r="H34" s="144"/>
      <c r="I34" s="138"/>
      <c r="J34" s="138"/>
      <c r="K34" s="138"/>
      <c r="L34" s="274"/>
      <c r="M34" s="222"/>
      <c r="N34" s="179"/>
      <c r="O34" s="152"/>
      <c r="P34" s="42"/>
      <c r="Q34" s="42"/>
      <c r="R34" s="42"/>
      <c r="S34" s="42"/>
      <c r="T34" s="120"/>
      <c r="U34"/>
      <c r="V34" s="219"/>
      <c r="W34"/>
      <c r="X34"/>
      <c r="Y34"/>
      <c r="Z34" s="232"/>
      <c r="AA34"/>
    </row>
    <row r="35" spans="1:27">
      <c r="B35" s="194" t="s">
        <v>45</v>
      </c>
      <c r="C35" s="187"/>
      <c r="D35" s="149"/>
      <c r="E35" s="149"/>
      <c r="F35" s="170"/>
      <c r="G35" s="170"/>
      <c r="H35" s="171"/>
      <c r="I35" s="172"/>
      <c r="J35" s="172"/>
      <c r="K35" s="172"/>
      <c r="L35" s="184"/>
      <c r="M35" s="44"/>
      <c r="N35" s="179">
        <f t="shared" si="3"/>
        <v>0</v>
      </c>
      <c r="O35" s="152">
        <f t="shared" si="2"/>
        <v>0</v>
      </c>
      <c r="P35" s="42">
        <f t="shared" si="5"/>
        <v>0</v>
      </c>
      <c r="Q35" s="42">
        <f t="shared" si="6"/>
        <v>0</v>
      </c>
      <c r="R35" s="42">
        <f t="shared" si="6"/>
        <v>0</v>
      </c>
      <c r="S35" s="42">
        <f t="shared" si="6"/>
        <v>0</v>
      </c>
      <c r="T35" s="120">
        <f t="shared" si="6"/>
        <v>0</v>
      </c>
      <c r="U35"/>
      <c r="V35"/>
      <c r="W35" s="219"/>
      <c r="X35" s="229"/>
      <c r="Y35"/>
      <c r="Z35" s="232"/>
      <c r="AA35"/>
    </row>
    <row r="36" spans="1:27" ht="15.75" thickBot="1">
      <c r="B36" s="195" t="s">
        <v>46</v>
      </c>
      <c r="C36" s="188"/>
      <c r="D36" s="151"/>
      <c r="E36" s="151"/>
      <c r="F36" s="170"/>
      <c r="G36" s="146"/>
      <c r="H36" s="173"/>
      <c r="I36" s="174"/>
      <c r="J36" s="174"/>
      <c r="K36" s="174"/>
      <c r="L36" s="185"/>
      <c r="M36" s="27"/>
      <c r="N36" s="180">
        <f t="shared" si="3"/>
        <v>0</v>
      </c>
      <c r="O36" s="153">
        <f t="shared" si="2"/>
        <v>0</v>
      </c>
      <c r="P36" s="121">
        <f t="shared" si="5"/>
        <v>0</v>
      </c>
      <c r="Q36" s="121">
        <f t="shared" si="6"/>
        <v>0</v>
      </c>
      <c r="R36" s="121">
        <f t="shared" si="6"/>
        <v>0</v>
      </c>
      <c r="S36" s="121">
        <f t="shared" si="6"/>
        <v>0</v>
      </c>
      <c r="T36" s="122">
        <f t="shared" si="6"/>
        <v>0</v>
      </c>
      <c r="U36"/>
      <c r="V36"/>
      <c r="W36"/>
      <c r="X36"/>
      <c r="Y36"/>
      <c r="Z36" s="232"/>
      <c r="AA36"/>
    </row>
    <row r="37" spans="1:27" ht="15.75" thickBot="1">
      <c r="B37" s="183" t="s">
        <v>47</v>
      </c>
      <c r="C37" s="189">
        <f t="shared" ref="C37:L37" si="7">SUM(C28:C36)</f>
        <v>0</v>
      </c>
      <c r="D37" s="157">
        <f t="shared" si="7"/>
        <v>0</v>
      </c>
      <c r="E37" s="157">
        <f t="shared" si="7"/>
        <v>0</v>
      </c>
      <c r="F37" s="157">
        <f t="shared" si="7"/>
        <v>61.414586993086964</v>
      </c>
      <c r="G37" s="157">
        <f t="shared" si="7"/>
        <v>62.158584141539485</v>
      </c>
      <c r="H37" s="157">
        <f>SUM(H28:H36)</f>
        <v>60.189450489229586</v>
      </c>
      <c r="I37" s="157">
        <f t="shared" si="7"/>
        <v>60.904354949644151</v>
      </c>
      <c r="J37" s="157">
        <f t="shared" si="7"/>
        <v>61.370792235685947</v>
      </c>
      <c r="K37" s="157">
        <f t="shared" si="7"/>
        <v>61.933563299519641</v>
      </c>
      <c r="L37" s="46">
        <f t="shared" si="7"/>
        <v>62.609852697796363</v>
      </c>
      <c r="M37" s="27"/>
      <c r="N37" s="154">
        <f t="shared" ref="N37" si="8">+SUM(N28:N36)</f>
        <v>82.62578219249508</v>
      </c>
      <c r="O37" s="45">
        <f t="shared" ref="O37" si="9">+SUM(O28:O36)</f>
        <v>83.626738957811995</v>
      </c>
      <c r="P37" s="45">
        <f>+SUM(P28:P36)</f>
        <v>74.024896904671664</v>
      </c>
      <c r="Q37" s="45">
        <f>+SUM(Q28:Q36)</f>
        <v>74.904132859622734</v>
      </c>
      <c r="R37" s="45">
        <f t="shared" ref="R37:T37" si="10">+SUM(R28:R36)</f>
        <v>75.477787739856566</v>
      </c>
      <c r="S37" s="45">
        <f t="shared" si="10"/>
        <v>76.16992015911957</v>
      </c>
      <c r="T37" s="46">
        <f t="shared" si="10"/>
        <v>77.001664801714639</v>
      </c>
      <c r="U37"/>
      <c r="V37"/>
      <c r="W37"/>
      <c r="X37"/>
      <c r="Y37"/>
      <c r="Z37" s="232"/>
      <c r="AA37"/>
    </row>
    <row r="38" spans="1:27" ht="15.75" thickBot="1">
      <c r="B38" s="47"/>
      <c r="C38" s="48"/>
      <c r="D38" s="48"/>
      <c r="E38" s="48"/>
      <c r="F38" s="215"/>
      <c r="G38" s="49"/>
      <c r="H38" s="211"/>
      <c r="I38" s="211"/>
      <c r="J38" s="211"/>
      <c r="K38" s="211"/>
      <c r="L38" s="211"/>
      <c r="M38" s="50"/>
      <c r="N38" s="48"/>
      <c r="O38" s="48"/>
      <c r="P38" s="225"/>
      <c r="Q38" s="225"/>
      <c r="R38" s="225"/>
      <c r="S38" s="225"/>
      <c r="T38" s="225"/>
      <c r="U38" s="219"/>
      <c r="V38"/>
      <c r="W38"/>
      <c r="X38"/>
      <c r="Y38"/>
      <c r="Z38" s="232"/>
      <c r="AA38"/>
    </row>
    <row r="39" spans="1:27" s="37" customFormat="1" ht="16.5" thickBot="1">
      <c r="A39" s="2"/>
      <c r="B39" s="34" t="s">
        <v>48</v>
      </c>
      <c r="C39" s="35"/>
      <c r="D39" s="35"/>
      <c r="E39" s="35"/>
      <c r="F39" s="35"/>
      <c r="G39" s="35"/>
      <c r="H39" s="35"/>
      <c r="I39" s="35"/>
      <c r="J39" s="35"/>
      <c r="K39" s="35"/>
      <c r="L39" s="35"/>
      <c r="M39" s="35"/>
      <c r="N39" s="35"/>
      <c r="O39" s="35"/>
      <c r="P39" s="35"/>
      <c r="Q39" s="35"/>
      <c r="R39" s="35"/>
      <c r="S39" s="35"/>
      <c r="T39" s="36"/>
      <c r="U39"/>
      <c r="V39"/>
      <c r="W39"/>
      <c r="X39"/>
      <c r="Y39"/>
      <c r="Z39" s="233"/>
      <c r="AA39" s="233"/>
    </row>
    <row r="40" spans="1:27">
      <c r="B40" s="51"/>
      <c r="C40" s="313" t="s">
        <v>49</v>
      </c>
      <c r="D40" s="314"/>
      <c r="E40" s="314"/>
      <c r="F40" s="314"/>
      <c r="G40" s="314"/>
      <c r="H40" s="314"/>
      <c r="I40" s="314"/>
      <c r="J40" s="314"/>
      <c r="K40" s="314"/>
      <c r="L40" s="315"/>
      <c r="M40" s="52"/>
      <c r="N40" s="316" t="s">
        <v>36</v>
      </c>
      <c r="O40" s="317"/>
      <c r="P40" s="317"/>
      <c r="Q40" s="317"/>
      <c r="R40" s="317"/>
      <c r="S40" s="317"/>
      <c r="T40" s="318"/>
      <c r="U40"/>
      <c r="V40"/>
      <c r="W40" s="229"/>
      <c r="X40"/>
      <c r="Y40"/>
      <c r="Z40"/>
      <c r="AA40"/>
    </row>
    <row r="41" spans="1:27" ht="15.75" thickBot="1">
      <c r="B41" s="51"/>
      <c r="C41" s="302" t="s">
        <v>37</v>
      </c>
      <c r="D41" s="303"/>
      <c r="E41" s="303"/>
      <c r="F41" s="303"/>
      <c r="G41" s="304"/>
      <c r="H41" s="305" t="s">
        <v>9</v>
      </c>
      <c r="I41" s="306"/>
      <c r="J41" s="306"/>
      <c r="K41" s="306"/>
      <c r="L41" s="307"/>
      <c r="M41" s="52"/>
      <c r="N41" s="308" t="s">
        <v>37</v>
      </c>
      <c r="O41" s="309"/>
      <c r="P41" s="310" t="s">
        <v>9</v>
      </c>
      <c r="Q41" s="311"/>
      <c r="R41" s="311"/>
      <c r="S41" s="311"/>
      <c r="T41" s="312"/>
      <c r="U41" s="223"/>
      <c r="V41" s="228"/>
      <c r="W41"/>
      <c r="X41"/>
      <c r="Y41"/>
      <c r="Z41"/>
      <c r="AA41"/>
    </row>
    <row r="42" spans="1:27" ht="18" customHeight="1" thickBot="1">
      <c r="B42" s="214"/>
      <c r="C42" s="198" t="s">
        <v>21</v>
      </c>
      <c r="D42" s="199" t="s">
        <v>23</v>
      </c>
      <c r="E42" s="199" t="s">
        <v>10</v>
      </c>
      <c r="F42" s="200" t="s">
        <v>24</v>
      </c>
      <c r="G42" s="201" t="s">
        <v>25</v>
      </c>
      <c r="H42" s="202" t="s">
        <v>12</v>
      </c>
      <c r="I42" s="203" t="s">
        <v>26</v>
      </c>
      <c r="J42" s="203" t="s">
        <v>27</v>
      </c>
      <c r="K42" s="203" t="s">
        <v>11</v>
      </c>
      <c r="L42" s="129" t="s">
        <v>13</v>
      </c>
      <c r="M42" s="44"/>
      <c r="N42" s="160" t="s">
        <v>24</v>
      </c>
      <c r="O42" s="162" t="s">
        <v>25</v>
      </c>
      <c r="P42" s="163" t="s">
        <v>12</v>
      </c>
      <c r="Q42" s="163" t="s">
        <v>26</v>
      </c>
      <c r="R42" s="163" t="s">
        <v>27</v>
      </c>
      <c r="S42" s="163" t="s">
        <v>11</v>
      </c>
      <c r="T42" s="164" t="s">
        <v>13</v>
      </c>
      <c r="U42"/>
      <c r="V42"/>
      <c r="W42" s="234"/>
      <c r="X42"/>
      <c r="Y42"/>
      <c r="Z42"/>
      <c r="AA42"/>
    </row>
    <row r="43" spans="1:27">
      <c r="A43" s="216"/>
      <c r="B43" s="116" t="s">
        <v>50</v>
      </c>
      <c r="C43" s="196"/>
      <c r="D43" s="197"/>
      <c r="E43" s="197"/>
      <c r="F43" s="269">
        <v>61.976419999999997</v>
      </c>
      <c r="G43" s="269">
        <v>62.663615999999998</v>
      </c>
      <c r="H43" s="144">
        <v>57.746838591205865</v>
      </c>
      <c r="I43" s="269">
        <v>60.608130694982279</v>
      </c>
      <c r="J43" s="269">
        <v>61.39928785994978</v>
      </c>
      <c r="K43" s="269">
        <v>72.98746913694734</v>
      </c>
      <c r="L43" s="237"/>
      <c r="M43" s="44"/>
      <c r="N43" s="181">
        <f>+LOOKUP($C$23,C$42:G$42,C43:G43)/LOOKUP($C$23,C$14:N$14,C$17:N$17)*(1+LOOKUP($C$23,C$14:N$14,C$16:N$16))^0.5</f>
        <v>79.016247904564523</v>
      </c>
      <c r="O43" s="161">
        <f>+G43/I$17*(1+I$16)^0.5</f>
        <v>78.535876155779107</v>
      </c>
      <c r="P43" s="42">
        <f>+H43/J$17*(1+J$16)^0.5</f>
        <v>68.934451321687789</v>
      </c>
      <c r="Q43" s="42">
        <f>+I43/K$17*(1+K$16)^0.5</f>
        <v>68.19955109958012</v>
      </c>
      <c r="R43" s="42">
        <f>+J43/L$17*(1+L$16)^0.5</f>
        <v>65.853182918507159</v>
      </c>
      <c r="S43" s="42">
        <f>+K43/M$17*(1+M$16)^0.5</f>
        <v>76.036101358929457</v>
      </c>
      <c r="T43" s="241"/>
      <c r="U43" s="223"/>
      <c r="V43" s="228"/>
      <c r="W43" s="228"/>
      <c r="X43" s="228"/>
      <c r="Y43" s="228"/>
      <c r="Z43" s="228"/>
      <c r="AA43" s="228"/>
    </row>
    <row r="44" spans="1:27">
      <c r="B44" s="119" t="s">
        <v>51</v>
      </c>
      <c r="C44" s="143"/>
      <c r="D44" s="141"/>
      <c r="E44" s="141"/>
      <c r="F44" s="141"/>
      <c r="G44" s="147"/>
      <c r="H44" s="143"/>
      <c r="I44" s="141"/>
      <c r="J44" s="141"/>
      <c r="K44" s="147"/>
      <c r="L44" s="238"/>
      <c r="M44" s="27"/>
      <c r="N44" s="178"/>
      <c r="O44" s="38"/>
      <c r="P44" s="39"/>
      <c r="Q44" s="40"/>
      <c r="R44" s="40"/>
      <c r="S44" s="240"/>
      <c r="T44" s="242"/>
      <c r="U44" s="223"/>
      <c r="V44"/>
      <c r="W44"/>
      <c r="X44"/>
      <c r="Y44"/>
      <c r="Z44" s="228"/>
      <c r="AA44"/>
    </row>
    <row r="45" spans="1:27">
      <c r="B45" s="142" t="str">
        <f>B30</f>
        <v>Debt raising costs (DRC)</v>
      </c>
      <c r="C45" s="148"/>
      <c r="D45" s="149"/>
      <c r="E45" s="149"/>
      <c r="F45" s="145">
        <v>-0.95603199999999999</v>
      </c>
      <c r="G45" s="145">
        <v>-1.0882989999999999</v>
      </c>
      <c r="H45" s="144">
        <v>-1.3188816886079633</v>
      </c>
      <c r="I45" s="145">
        <v>-1.337540294377964</v>
      </c>
      <c r="J45" s="145">
        <v>-1.7041610103700617</v>
      </c>
      <c r="K45" s="145">
        <v>-2.1918307437133899</v>
      </c>
      <c r="L45" s="238"/>
      <c r="M45" s="44"/>
      <c r="N45" s="182">
        <f>+LOOKUP($C$23,C$42:G$42,C45:G45)/LOOKUP($C$23,C$14:N$14,C$17:N$17)*(1+LOOKUP($C$23,C$14:N$14,C$16:N$16))^0.5</f>
        <v>-1.2188839161199798</v>
      </c>
      <c r="O45" s="155">
        <f t="shared" ref="O45:S53" si="11">G45/I$17*(1+I$16)^0.5</f>
        <v>-1.363957603156164</v>
      </c>
      <c r="P45" s="42">
        <f t="shared" si="11"/>
        <v>-1.574395893877669</v>
      </c>
      <c r="Q45" s="42">
        <f t="shared" si="11"/>
        <v>-1.5050727783249291</v>
      </c>
      <c r="R45" s="42">
        <f t="shared" si="11"/>
        <v>-1.8277805924145034</v>
      </c>
      <c r="S45" s="42">
        <f>K45/M$17*(1+M$16)^0.5</f>
        <v>-2.2833818813186411</v>
      </c>
      <c r="T45" s="243"/>
      <c r="U45" s="223"/>
      <c r="V45" s="235"/>
      <c r="W45"/>
      <c r="X45"/>
      <c r="Y45"/>
      <c r="Z45"/>
      <c r="AA45"/>
    </row>
    <row r="46" spans="1:27">
      <c r="B46" s="142" t="str">
        <f>B31</f>
        <v>Unaccounted for gas (UAG) (clause 5.1(h)(i))</v>
      </c>
      <c r="C46" s="148"/>
      <c r="D46" s="149"/>
      <c r="E46" s="149"/>
      <c r="F46" s="145">
        <v>-4.2697250000000002</v>
      </c>
      <c r="G46" s="145">
        <v>-7.9103950000000003</v>
      </c>
      <c r="H46" s="144">
        <v>-5.2572470400000002</v>
      </c>
      <c r="I46" s="145">
        <v>-3.49260115</v>
      </c>
      <c r="J46" s="145">
        <v>-0.3941668599999994</v>
      </c>
      <c r="K46" s="145">
        <v>-4.2981869899999996</v>
      </c>
      <c r="L46" s="238"/>
      <c r="M46" s="27"/>
      <c r="N46" s="182">
        <f>+LOOKUP($C$23,C$42:G$42,C46:G46)/LOOKUP($C$23,C$14:N$14,C$17:N$17)*(1+LOOKUP($C$23,C$14:N$14,C$16:N$16))^0.5</f>
        <v>-5.4436453264695963</v>
      </c>
      <c r="O46" s="155">
        <f t="shared" si="11"/>
        <v>-9.9140432952878808</v>
      </c>
      <c r="P46" s="42">
        <f t="shared" si="11"/>
        <v>-6.2757624314373652</v>
      </c>
      <c r="Q46" s="42">
        <f t="shared" si="11"/>
        <v>-3.9300639677969356</v>
      </c>
      <c r="R46" s="42">
        <f t="shared" si="11"/>
        <v>-0.42275966443130653</v>
      </c>
      <c r="S46" s="42">
        <f t="shared" si="11"/>
        <v>-4.4777190591176712</v>
      </c>
      <c r="T46" s="243"/>
      <c r="U46" s="223"/>
      <c r="V46"/>
      <c r="W46"/>
      <c r="X46"/>
      <c r="Y46"/>
      <c r="Z46"/>
    </row>
    <row r="47" spans="1:27">
      <c r="B47" s="142" t="str">
        <f t="shared" ref="B47:B48" si="12">B32</f>
        <v>Vulnerable Customers Assistance Program (VCAP)</v>
      </c>
      <c r="C47" s="148"/>
      <c r="D47" s="149"/>
      <c r="E47" s="149"/>
      <c r="F47" s="145"/>
      <c r="G47" s="145"/>
      <c r="H47" s="144">
        <v>-0.2</v>
      </c>
      <c r="I47" s="145">
        <v>-0.2</v>
      </c>
      <c r="J47" s="145">
        <v>-0.2</v>
      </c>
      <c r="K47" s="145">
        <v>-0.62989145000000002</v>
      </c>
      <c r="L47" s="238"/>
      <c r="M47" s="27"/>
      <c r="N47" s="182">
        <f>+LOOKUP($C$23,C$42:G$42,C47:G47)/LOOKUP($C$23,C$14:N$14,C$17:N$17)*(1+LOOKUP($C$23,C$14:N$14,C$16:N$16))^0.5</f>
        <v>0</v>
      </c>
      <c r="O47" s="155">
        <f t="shared" si="11"/>
        <v>0</v>
      </c>
      <c r="P47" s="42">
        <f t="shared" si="11"/>
        <v>-0.23874710028606019</v>
      </c>
      <c r="Q47" s="42">
        <f t="shared" si="11"/>
        <v>-0.22505083168726187</v>
      </c>
      <c r="R47" s="42">
        <f t="shared" si="11"/>
        <v>-0.21450796976250472</v>
      </c>
      <c r="S47" s="42">
        <f t="shared" si="11"/>
        <v>-0.65620154669917374</v>
      </c>
      <c r="T47" s="243"/>
      <c r="U47" s="223"/>
      <c r="V47" s="319" t="s">
        <v>52</v>
      </c>
      <c r="W47" s="320"/>
      <c r="X47"/>
      <c r="Y47"/>
      <c r="Z47"/>
    </row>
    <row r="48" spans="1:27" ht="15" customHeight="1">
      <c r="B48" s="142" t="str">
        <f t="shared" si="12"/>
        <v xml:space="preserve"> Ancillary Reference Services (ARS)</v>
      </c>
      <c r="C48" s="148"/>
      <c r="D48" s="149"/>
      <c r="E48" s="149"/>
      <c r="F48" s="145"/>
      <c r="G48" s="145"/>
      <c r="H48" s="144">
        <v>-2.0073177000000002</v>
      </c>
      <c r="I48" s="145">
        <v>-1.8515069</v>
      </c>
      <c r="J48" s="145">
        <v>-2.0873050000000002</v>
      </c>
      <c r="K48" s="145">
        <v>-2.4510372</v>
      </c>
      <c r="L48" s="238"/>
      <c r="M48" s="43"/>
      <c r="N48" s="182">
        <f>+LOOKUP($C$23,C$42:G$42,C48:G48)/LOOKUP($C$23,C$14:N$14,C$17:N$17)*(1+LOOKUP($C$23,C$14:N$14,C$16:N$16))^0.5</f>
        <v>0</v>
      </c>
      <c r="O48" s="155">
        <f t="shared" si="11"/>
        <v>0</v>
      </c>
      <c r="P48" s="42">
        <f>H48/J$17*(1+J$16)^0.5</f>
        <v>-2.3962064011394189</v>
      </c>
      <c r="Q48" s="42">
        <f t="shared" si="11"/>
        <v>-2.0834158385985195</v>
      </c>
      <c r="R48" s="42">
        <f t="shared" si="11"/>
        <v>-2.2387177891256247</v>
      </c>
      <c r="S48" s="42">
        <f t="shared" si="11"/>
        <v>-2.5534151982174262</v>
      </c>
      <c r="T48" s="243"/>
      <c r="U48" s="223"/>
      <c r="V48" s="321"/>
      <c r="W48" s="322"/>
      <c r="X48"/>
      <c r="Y48"/>
      <c r="Z48"/>
    </row>
    <row r="49" spans="1:26" ht="45" customHeight="1">
      <c r="B49" s="275" t="s">
        <v>44</v>
      </c>
      <c r="C49" s="148"/>
      <c r="D49" s="149"/>
      <c r="E49" s="149"/>
      <c r="F49" s="145"/>
      <c r="G49" s="145"/>
      <c r="H49" s="144"/>
      <c r="I49" s="145"/>
      <c r="J49" s="145"/>
      <c r="K49" s="145"/>
      <c r="L49" s="238"/>
      <c r="M49" s="43"/>
      <c r="N49" s="182"/>
      <c r="O49" s="155"/>
      <c r="P49" s="42"/>
      <c r="Q49" s="42"/>
      <c r="R49" s="42"/>
      <c r="S49" s="42"/>
      <c r="T49" s="243"/>
      <c r="U49" s="223"/>
      <c r="V49" s="321"/>
      <c r="W49" s="322"/>
      <c r="X49"/>
      <c r="Y49"/>
      <c r="Z49"/>
    </row>
    <row r="50" spans="1:26" ht="15" customHeight="1">
      <c r="B50" s="194" t="s">
        <v>45</v>
      </c>
      <c r="C50" s="148"/>
      <c r="D50" s="149"/>
      <c r="E50" s="149"/>
      <c r="F50" s="145"/>
      <c r="G50" s="145"/>
      <c r="H50" s="144"/>
      <c r="I50" s="145"/>
      <c r="J50" s="145"/>
      <c r="K50" s="145"/>
      <c r="L50" s="238"/>
      <c r="M50" s="43"/>
      <c r="N50" s="182"/>
      <c r="O50" s="155"/>
      <c r="P50" s="42"/>
      <c r="Q50" s="42"/>
      <c r="R50" s="42"/>
      <c r="S50" s="42"/>
      <c r="T50" s="243"/>
      <c r="U50" s="223"/>
      <c r="V50" s="321"/>
      <c r="W50" s="322"/>
      <c r="X50"/>
      <c r="Y50"/>
      <c r="Z50"/>
    </row>
    <row r="51" spans="1:26" ht="15" customHeight="1">
      <c r="B51" s="195" t="s">
        <v>46</v>
      </c>
      <c r="C51" s="148"/>
      <c r="D51" s="149"/>
      <c r="E51" s="149"/>
      <c r="F51" s="145"/>
      <c r="G51" s="145"/>
      <c r="H51" s="144"/>
      <c r="I51" s="145"/>
      <c r="J51" s="145"/>
      <c r="K51" s="145"/>
      <c r="L51" s="238"/>
      <c r="M51" s="43"/>
      <c r="N51" s="182"/>
      <c r="O51" s="155"/>
      <c r="P51" s="42"/>
      <c r="Q51" s="42"/>
      <c r="R51" s="42"/>
      <c r="S51" s="42"/>
      <c r="T51" s="243"/>
      <c r="U51" s="223"/>
      <c r="V51" s="321"/>
      <c r="W51" s="322"/>
      <c r="X51"/>
      <c r="Y51"/>
      <c r="Z51"/>
    </row>
    <row r="52" spans="1:26" ht="15" customHeight="1">
      <c r="B52" s="285"/>
      <c r="C52" s="148"/>
      <c r="D52" s="149"/>
      <c r="E52" s="149"/>
      <c r="F52" s="145"/>
      <c r="G52" s="145"/>
      <c r="H52" s="144"/>
      <c r="I52" s="145"/>
      <c r="J52" s="145"/>
      <c r="K52" s="145"/>
      <c r="L52" s="238"/>
      <c r="M52" s="43"/>
      <c r="N52" s="182"/>
      <c r="O52" s="155"/>
      <c r="P52" s="42"/>
      <c r="Q52" s="42"/>
      <c r="R52" s="42"/>
      <c r="S52" s="42"/>
      <c r="T52" s="243"/>
      <c r="U52" s="223"/>
      <c r="V52" s="321"/>
      <c r="W52" s="322"/>
      <c r="X52"/>
      <c r="Y52"/>
      <c r="Z52"/>
    </row>
    <row r="53" spans="1:26" ht="15" customHeight="1">
      <c r="B53" s="18" t="s">
        <v>53</v>
      </c>
      <c r="C53" s="148"/>
      <c r="D53" s="149"/>
      <c r="E53" s="149"/>
      <c r="F53" s="145">
        <v>-0.35150500000000001</v>
      </c>
      <c r="G53" s="145">
        <v>2.0973693655751899E-2</v>
      </c>
      <c r="H53" s="144">
        <v>-0.31045799469910801</v>
      </c>
      <c r="I53" s="145">
        <v>-0.157491609249508</v>
      </c>
      <c r="J53" s="145">
        <v>-0.35127704546760002</v>
      </c>
      <c r="K53" s="145">
        <f>AVERAGE(H53:J53)</f>
        <v>-0.27307554980540533</v>
      </c>
      <c r="L53" s="238"/>
      <c r="M53" s="43"/>
      <c r="N53" s="182">
        <f>+LOOKUP($C$23,C$42:G$42,C53:G53)/LOOKUP($C$23,C$14:N$14,C$17:N$17)*(1+LOOKUP($C$23,C$14:N$14,C$16:N$16))^0.5</f>
        <v>-0.44814796046131666</v>
      </c>
      <c r="O53" s="155">
        <f>G53/I$17*(1+I$16)^0.5</f>
        <v>2.6286185072329389E-2</v>
      </c>
      <c r="P53" s="42">
        <f t="shared" si="11"/>
        <v>-0.37060472997518545</v>
      </c>
      <c r="Q53" s="42">
        <f t="shared" si="11"/>
        <v>-0.17721808822683516</v>
      </c>
      <c r="R53" s="42">
        <f t="shared" si="11"/>
        <v>-0.37675862923712972</v>
      </c>
      <c r="S53" s="42">
        <f t="shared" si="11"/>
        <v>-0.28448171212362738</v>
      </c>
      <c r="T53" s="243"/>
      <c r="U53" s="223"/>
      <c r="V53" s="321"/>
      <c r="W53" s="322"/>
      <c r="X53"/>
      <c r="Y53"/>
      <c r="Z53"/>
    </row>
    <row r="54" spans="1:26" ht="15.75" customHeight="1" thickBot="1">
      <c r="B54" s="117"/>
      <c r="C54" s="150"/>
      <c r="D54" s="151"/>
      <c r="E54" s="151"/>
      <c r="F54" s="170"/>
      <c r="G54" s="146"/>
      <c r="H54" s="144"/>
      <c r="I54" s="145"/>
      <c r="J54" s="145"/>
      <c r="K54" s="145"/>
      <c r="L54" s="239"/>
      <c r="M54" s="43"/>
      <c r="N54" s="85"/>
      <c r="O54" s="156"/>
      <c r="P54" s="123"/>
      <c r="Q54" s="123"/>
      <c r="R54" s="123"/>
      <c r="S54" s="91"/>
      <c r="T54" s="244"/>
      <c r="U54" s="223"/>
      <c r="V54" s="321"/>
      <c r="W54" s="322"/>
      <c r="X54"/>
      <c r="Y54"/>
      <c r="Z54"/>
    </row>
    <row r="55" spans="1:26" ht="15.75" customHeight="1" thickBot="1">
      <c r="B55" s="54" t="s">
        <v>54</v>
      </c>
      <c r="C55" s="157">
        <f t="shared" ref="C55:K55" si="13">SUM(C43:C54)</f>
        <v>0</v>
      </c>
      <c r="D55" s="157">
        <f t="shared" si="13"/>
        <v>0</v>
      </c>
      <c r="E55" s="157">
        <f t="shared" si="13"/>
        <v>0</v>
      </c>
      <c r="F55" s="157">
        <f t="shared" si="13"/>
        <v>56.399157999999993</v>
      </c>
      <c r="G55" s="157">
        <f t="shared" si="13"/>
        <v>53.685895693655752</v>
      </c>
      <c r="H55" s="157">
        <f t="shared" si="13"/>
        <v>48.652934167898785</v>
      </c>
      <c r="I55" s="157">
        <f t="shared" si="13"/>
        <v>53.56899074135481</v>
      </c>
      <c r="J55" s="157">
        <f t="shared" si="13"/>
        <v>56.662377944112116</v>
      </c>
      <c r="K55" s="157">
        <f t="shared" si="13"/>
        <v>63.143447203428529</v>
      </c>
      <c r="L55" s="158"/>
      <c r="M55" s="27"/>
      <c r="N55" s="154">
        <f t="shared" ref="N55:S55" si="14">N43+SUM(N45:N54)</f>
        <v>71.905570701513625</v>
      </c>
      <c r="O55" s="45">
        <f t="shared" si="14"/>
        <v>67.284161442407395</v>
      </c>
      <c r="P55" s="45">
        <f t="shared" si="14"/>
        <v>58.07873476497209</v>
      </c>
      <c r="Q55" s="45">
        <f t="shared" si="14"/>
        <v>60.278729594945638</v>
      </c>
      <c r="R55" s="45">
        <f t="shared" si="14"/>
        <v>60.772658273536088</v>
      </c>
      <c r="S55" s="206">
        <f t="shared" si="14"/>
        <v>65.780901961452912</v>
      </c>
      <c r="T55" s="206">
        <f>(T37-(LOOKUP(U55,P27:T27,P37:T37)-LOOKUP(U55,P42:T42,P55:T55)))+U56</f>
        <v>66.612646604047981</v>
      </c>
      <c r="U55" s="140" t="s">
        <v>11</v>
      </c>
      <c r="V55" s="323"/>
      <c r="W55" s="324"/>
      <c r="X55"/>
      <c r="Y55"/>
      <c r="Z55"/>
    </row>
    <row r="56" spans="1:26" customFormat="1">
      <c r="A56" s="2"/>
      <c r="F56" s="218"/>
      <c r="G56" s="218"/>
      <c r="P56" s="226"/>
      <c r="Q56" s="226"/>
      <c r="R56" s="226"/>
      <c r="S56" s="226"/>
      <c r="T56" s="226"/>
      <c r="U56" s="236"/>
      <c r="V56" s="139" t="s">
        <v>55</v>
      </c>
    </row>
    <row r="57" spans="1:26" customFormat="1">
      <c r="A57" s="2"/>
      <c r="B57" s="6"/>
      <c r="C57" s="6"/>
      <c r="D57" s="6"/>
      <c r="E57" s="6"/>
      <c r="F57" s="6"/>
      <c r="G57" s="6"/>
      <c r="H57" s="6"/>
      <c r="I57" s="6"/>
      <c r="J57" s="6"/>
      <c r="K57" s="6"/>
      <c r="L57" s="6"/>
      <c r="M57" s="6"/>
      <c r="P57" s="219"/>
      <c r="Q57" s="219"/>
      <c r="R57" s="219"/>
      <c r="S57" s="219"/>
      <c r="T57" s="219"/>
      <c r="U57" s="219"/>
      <c r="V57" s="139"/>
    </row>
    <row r="58" spans="1:26" customFormat="1" ht="15.75" thickBot="1">
      <c r="A58" s="2"/>
      <c r="B58" s="6"/>
      <c r="C58" s="6"/>
      <c r="D58" s="6"/>
      <c r="E58" s="6"/>
      <c r="F58" s="6"/>
      <c r="G58" s="6"/>
      <c r="H58" s="6"/>
      <c r="I58" s="6"/>
      <c r="J58" s="6"/>
      <c r="K58" s="6"/>
      <c r="L58" s="6"/>
      <c r="M58" s="6"/>
      <c r="S58" s="224"/>
      <c r="V58" s="139"/>
    </row>
    <row r="59" spans="1:26" s="1" customFormat="1" ht="18.75" thickBot="1">
      <c r="A59" s="2"/>
      <c r="B59" s="6"/>
      <c r="C59" s="6"/>
      <c r="D59" s="6"/>
      <c r="E59" s="6"/>
      <c r="F59" s="6"/>
      <c r="G59" s="6"/>
      <c r="H59" s="6"/>
      <c r="I59" s="6"/>
      <c r="J59" s="277"/>
      <c r="K59" s="6"/>
      <c r="L59" s="6"/>
      <c r="M59" s="6"/>
      <c r="N59" s="137" t="s">
        <v>56</v>
      </c>
      <c r="O59" s="56"/>
      <c r="P59" s="55"/>
      <c r="Q59" s="56"/>
      <c r="R59" s="56"/>
      <c r="S59" s="56"/>
      <c r="T59" s="57"/>
      <c r="U59"/>
      <c r="V59"/>
      <c r="W59"/>
      <c r="X59"/>
      <c r="Y59"/>
      <c r="Z59"/>
    </row>
    <row r="60" spans="1:26" ht="15.75" thickBot="1">
      <c r="N60" s="58"/>
      <c r="O60" s="136"/>
      <c r="P60" s="59">
        <f>(P37-P55)-(O37-O55)+IF(N27=O27,O37-O55,N37-N55)</f>
        <v>10.32379611527643</v>
      </c>
      <c r="Q60" s="60">
        <f>(Q37-Q55)-(P37-P55)</f>
        <v>-1.3207588750224772</v>
      </c>
      <c r="R60" s="60">
        <f>(R37-R55)-(Q37-Q55)</f>
        <v>7.9726201643381955E-2</v>
      </c>
      <c r="S60" s="61">
        <f>(S37-S55)-(R37-R55)</f>
        <v>-4.3161112686538203</v>
      </c>
      <c r="T60" s="61">
        <f>(T37-T55)-(S37-S55)</f>
        <v>0</v>
      </c>
      <c r="U60"/>
      <c r="V60"/>
      <c r="W60"/>
      <c r="X60"/>
      <c r="Y60"/>
      <c r="Z60"/>
    </row>
    <row r="61" spans="1:26" ht="23.25" customHeight="1" thickBot="1">
      <c r="N61" s="62"/>
      <c r="O61" s="62"/>
      <c r="P61" s="62"/>
      <c r="Q61" s="62"/>
      <c r="R61" s="62"/>
      <c r="S61" s="62"/>
      <c r="T61" s="62"/>
      <c r="U61"/>
      <c r="V61"/>
      <c r="W61"/>
      <c r="X61"/>
      <c r="Y61"/>
      <c r="Z61"/>
    </row>
    <row r="62" spans="1:26" s="1" customFormat="1" ht="18.75" thickBot="1">
      <c r="A62" s="2"/>
      <c r="B62" s="6"/>
      <c r="C62" s="6"/>
      <c r="D62" s="6"/>
      <c r="E62" s="6"/>
      <c r="F62" s="6"/>
      <c r="G62" s="6"/>
      <c r="H62" s="6"/>
      <c r="I62" s="6"/>
      <c r="J62" s="6"/>
      <c r="K62" s="6"/>
      <c r="L62" s="6"/>
      <c r="M62" s="6"/>
      <c r="N62" s="63" t="s">
        <v>57</v>
      </c>
      <c r="O62" s="64"/>
      <c r="P62" s="56"/>
      <c r="Q62" s="56"/>
      <c r="R62" s="56"/>
      <c r="S62" s="56"/>
      <c r="T62" s="56"/>
      <c r="U62" s="56"/>
      <c r="V62" s="56"/>
      <c r="W62" s="56"/>
      <c r="X62" s="56"/>
      <c r="Y62" s="65"/>
      <c r="Z62" s="66"/>
    </row>
    <row r="63" spans="1:26" ht="30" customHeight="1">
      <c r="N63" s="67"/>
      <c r="O63" s="68"/>
      <c r="P63" s="298" t="s">
        <v>9</v>
      </c>
      <c r="Q63" s="299"/>
      <c r="R63" s="299"/>
      <c r="S63" s="299"/>
      <c r="T63" s="299"/>
      <c r="U63" s="300" t="s">
        <v>3</v>
      </c>
      <c r="V63" s="301"/>
      <c r="W63" s="301"/>
      <c r="X63" s="301"/>
      <c r="Y63" s="301"/>
      <c r="Z63" s="127"/>
    </row>
    <row r="64" spans="1:26">
      <c r="N64" s="69"/>
      <c r="O64" s="70"/>
      <c r="P64" s="71" t="s">
        <v>36</v>
      </c>
      <c r="Q64" s="72"/>
      <c r="R64" s="72"/>
      <c r="S64" s="72"/>
      <c r="T64" s="72"/>
      <c r="U64" s="72"/>
      <c r="V64" s="72"/>
      <c r="W64" s="73"/>
      <c r="X64" s="74"/>
      <c r="Y64" s="75"/>
      <c r="Z64" s="128"/>
    </row>
    <row r="65" spans="2:27" ht="15.75" thickBot="1">
      <c r="N65" s="69"/>
      <c r="O65" s="70"/>
      <c r="P65" s="76" t="s">
        <v>12</v>
      </c>
      <c r="Q65" s="77" t="s">
        <v>26</v>
      </c>
      <c r="R65" s="77" t="s">
        <v>27</v>
      </c>
      <c r="S65" s="77" t="s">
        <v>11</v>
      </c>
      <c r="T65" s="77" t="s">
        <v>13</v>
      </c>
      <c r="U65" s="78" t="s">
        <v>4</v>
      </c>
      <c r="V65" s="78" t="s">
        <v>5</v>
      </c>
      <c r="W65" s="78" t="s">
        <v>6</v>
      </c>
      <c r="X65" s="78" t="s">
        <v>7</v>
      </c>
      <c r="Y65" s="78" t="s">
        <v>8</v>
      </c>
      <c r="Z65" s="79" t="s">
        <v>58</v>
      </c>
    </row>
    <row r="66" spans="2:27" ht="15.75" thickBot="1">
      <c r="N66" s="292" t="s">
        <v>12</v>
      </c>
      <c r="O66" s="293"/>
      <c r="P66" s="80"/>
      <c r="Q66" s="81">
        <f>$P$60</f>
        <v>10.32379611527643</v>
      </c>
      <c r="R66" s="82">
        <f>$P$60</f>
        <v>10.32379611527643</v>
      </c>
      <c r="S66" s="83">
        <f>$P$60</f>
        <v>10.32379611527643</v>
      </c>
      <c r="T66" s="82">
        <f>$P$60</f>
        <v>10.32379611527643</v>
      </c>
      <c r="U66" s="132">
        <f>$P$60</f>
        <v>10.32379611527643</v>
      </c>
      <c r="V66" s="84"/>
      <c r="W66" s="84"/>
      <c r="X66" s="84"/>
      <c r="Y66" s="84"/>
      <c r="Z66" s="207"/>
    </row>
    <row r="67" spans="2:27" ht="15.75" thickBot="1">
      <c r="N67" s="294" t="s">
        <v>26</v>
      </c>
      <c r="O67" s="295"/>
      <c r="P67" s="80"/>
      <c r="Q67" s="80"/>
      <c r="R67" s="85">
        <f>$Q$60</f>
        <v>-1.3207588750224772</v>
      </c>
      <c r="S67" s="86">
        <f>$Q$60</f>
        <v>-1.3207588750224772</v>
      </c>
      <c r="T67" s="53">
        <f>$Q$60</f>
        <v>-1.3207588750224772</v>
      </c>
      <c r="U67" s="86">
        <f>$Q$60</f>
        <v>-1.3207588750224772</v>
      </c>
      <c r="V67" s="132">
        <f>$Q$60</f>
        <v>-1.3207588750224772</v>
      </c>
      <c r="W67" s="84"/>
      <c r="X67" s="84"/>
      <c r="Y67" s="84"/>
      <c r="Z67" s="207"/>
      <c r="AA67" s="220"/>
    </row>
    <row r="68" spans="2:27" ht="15.75" thickBot="1">
      <c r="N68" s="294" t="s">
        <v>27</v>
      </c>
      <c r="O68" s="295"/>
      <c r="P68" s="84"/>
      <c r="Q68" s="84"/>
      <c r="R68" s="80"/>
      <c r="S68" s="87">
        <f>$R$60</f>
        <v>7.9726201643381955E-2</v>
      </c>
      <c r="T68" s="53">
        <f>$R$60</f>
        <v>7.9726201643381955E-2</v>
      </c>
      <c r="U68" s="86">
        <f>$R$60</f>
        <v>7.9726201643381955E-2</v>
      </c>
      <c r="V68" s="53">
        <f>$R$60</f>
        <v>7.9726201643381955E-2</v>
      </c>
      <c r="W68" s="133">
        <f>$R$60</f>
        <v>7.9726201643381955E-2</v>
      </c>
      <c r="X68" s="134"/>
      <c r="Y68" s="84"/>
      <c r="Z68" s="207"/>
    </row>
    <row r="69" spans="2:27" ht="15.75" thickBot="1">
      <c r="N69" s="294" t="s">
        <v>11</v>
      </c>
      <c r="O69" s="295"/>
      <c r="P69" s="84"/>
      <c r="Q69" s="84"/>
      <c r="R69" s="84"/>
      <c r="S69" s="80"/>
      <c r="T69" s="85">
        <f>$S$60</f>
        <v>-4.3161112686538203</v>
      </c>
      <c r="U69" s="53">
        <f>$S$60</f>
        <v>-4.3161112686538203</v>
      </c>
      <c r="V69" s="88">
        <f>$S$60</f>
        <v>-4.3161112686538203</v>
      </c>
      <c r="W69" s="86">
        <f>$S$60</f>
        <v>-4.3161112686538203</v>
      </c>
      <c r="X69" s="135">
        <f>$S$60</f>
        <v>-4.3161112686538203</v>
      </c>
      <c r="Y69" s="134"/>
      <c r="Z69" s="207"/>
    </row>
    <row r="70" spans="2:27" ht="15.75" thickBot="1">
      <c r="N70" s="296" t="s">
        <v>13</v>
      </c>
      <c r="O70" s="297"/>
      <c r="P70" s="89"/>
      <c r="Q70" s="89"/>
      <c r="R70" s="84"/>
      <c r="S70" s="89"/>
      <c r="T70" s="80"/>
      <c r="U70" s="87">
        <f>+$T$60</f>
        <v>0</v>
      </c>
      <c r="V70" s="90">
        <f>+$T$60</f>
        <v>0</v>
      </c>
      <c r="W70" s="91">
        <f>+$T$60</f>
        <v>0</v>
      </c>
      <c r="X70" s="92">
        <f>+$T$60</f>
        <v>0</v>
      </c>
      <c r="Y70" s="93">
        <f>+$T$60</f>
        <v>0</v>
      </c>
      <c r="Z70" s="207"/>
    </row>
    <row r="71" spans="2:27" ht="15.75" thickBot="1">
      <c r="N71" s="94" t="s">
        <v>59</v>
      </c>
      <c r="O71" s="95"/>
      <c r="P71" s="96"/>
      <c r="Q71" s="96"/>
      <c r="R71" s="96"/>
      <c r="S71" s="96"/>
      <c r="T71" s="97"/>
      <c r="U71" s="98">
        <f>+SUM(U66:U70)</f>
        <v>4.7666521732435143</v>
      </c>
      <c r="V71" s="99">
        <f>+SUM(V67:V70)</f>
        <v>-5.5571439420329156</v>
      </c>
      <c r="W71" s="100">
        <f>+SUM(W68:W70)</f>
        <v>-4.2363850670104384</v>
      </c>
      <c r="X71" s="101">
        <f>+SUM(X69:X70)</f>
        <v>-4.3161112686538203</v>
      </c>
      <c r="Y71" s="101">
        <f>+SUM(Y70)</f>
        <v>0</v>
      </c>
      <c r="Z71" s="102">
        <f>+SUM(U71:Y71)</f>
        <v>-9.34298810445366</v>
      </c>
    </row>
    <row r="72" spans="2:27" ht="15.75" thickBot="1">
      <c r="N72" s="103"/>
      <c r="O72" s="103"/>
      <c r="P72" s="103"/>
      <c r="Q72" s="103"/>
      <c r="R72" s="103"/>
      <c r="S72" s="103"/>
      <c r="T72" s="103"/>
      <c r="U72" s="104"/>
      <c r="V72" s="104"/>
      <c r="W72" s="104"/>
      <c r="X72" s="104"/>
      <c r="Y72" s="104"/>
      <c r="Z72"/>
    </row>
    <row r="73" spans="2:27" ht="15.75" thickBot="1">
      <c r="B73" s="276"/>
      <c r="N73" s="105" t="s">
        <v>60</v>
      </c>
      <c r="O73" s="106"/>
      <c r="P73" s="107"/>
      <c r="Q73" s="107"/>
      <c r="R73" s="107"/>
      <c r="S73" s="107"/>
      <c r="T73" s="108"/>
      <c r="U73" s="212">
        <f>U71</f>
        <v>4.7666521732435143</v>
      </c>
      <c r="V73" s="212">
        <f>V71</f>
        <v>-5.5571439420329156</v>
      </c>
      <c r="W73" s="212">
        <f>W71</f>
        <v>-4.2363850670104384</v>
      </c>
      <c r="X73" s="213">
        <f>X71</f>
        <v>-4.3161112686538203</v>
      </c>
      <c r="Y73" s="109">
        <f>Y71</f>
        <v>0</v>
      </c>
      <c r="Z73" s="102">
        <f>+SUM(U73:Y73)</f>
        <v>-9.34298810445366</v>
      </c>
    </row>
    <row r="74" spans="2:27" ht="15.75" thickBot="1"/>
    <row r="75" spans="2:27" ht="19.5" thickBot="1">
      <c r="B75" s="245" t="s">
        <v>61</v>
      </c>
      <c r="C75" s="246"/>
      <c r="D75" s="246"/>
      <c r="E75" s="246"/>
      <c r="F75" s="246"/>
      <c r="G75" s="246"/>
      <c r="H75" s="247"/>
    </row>
    <row r="76" spans="2:27">
      <c r="B76" s="248"/>
      <c r="C76" s="249" t="s">
        <v>3</v>
      </c>
      <c r="D76" s="250"/>
      <c r="E76" s="250"/>
      <c r="F76" s="250"/>
      <c r="G76" s="251"/>
      <c r="H76" s="252"/>
    </row>
    <row r="77" spans="2:27" ht="15.75" thickBot="1">
      <c r="B77" s="248"/>
      <c r="C77" s="253" t="s">
        <v>36</v>
      </c>
      <c r="D77" s="254"/>
      <c r="E77" s="254"/>
      <c r="F77" s="254"/>
      <c r="G77" s="255"/>
      <c r="H77" s="256"/>
    </row>
    <row r="78" spans="2:27" ht="15.75" thickBot="1">
      <c r="B78" s="257"/>
      <c r="C78" s="258" t="e">
        <f>FRCP_y1</f>
        <v>#REF!</v>
      </c>
      <c r="D78" s="259" t="s">
        <v>5</v>
      </c>
      <c r="E78" s="259" t="s">
        <v>6</v>
      </c>
      <c r="F78" s="259" t="s">
        <v>7</v>
      </c>
      <c r="G78" s="259" t="s">
        <v>8</v>
      </c>
      <c r="H78" s="260"/>
    </row>
    <row r="79" spans="2:27">
      <c r="B79" s="261" t="s">
        <v>62</v>
      </c>
      <c r="C79" s="288">
        <v>85.519506376834698</v>
      </c>
      <c r="D79" s="288">
        <v>92.535733379325237</v>
      </c>
      <c r="E79" s="288">
        <v>104.46778914415148</v>
      </c>
      <c r="F79" s="288">
        <v>100.00638819989774</v>
      </c>
      <c r="G79" s="288">
        <v>96.851988140038131</v>
      </c>
      <c r="H79" s="262">
        <f>+SUM(C79:G79)</f>
        <v>479.38140524024732</v>
      </c>
    </row>
    <row r="80" spans="2:27">
      <c r="B80" s="263" t="s">
        <v>63</v>
      </c>
      <c r="C80" s="289"/>
      <c r="D80" s="290"/>
      <c r="E80" s="290"/>
      <c r="F80" s="290"/>
      <c r="G80" s="290"/>
      <c r="H80" s="264"/>
    </row>
    <row r="81" spans="2:9">
      <c r="B81" s="192" t="s">
        <v>64</v>
      </c>
      <c r="C81" s="288">
        <v>0.99713919888745051</v>
      </c>
      <c r="D81" s="288">
        <v>1.0125629958423945</v>
      </c>
      <c r="E81" s="288">
        <v>1.0292222128809194</v>
      </c>
      <c r="F81" s="288">
        <v>1.0422755788450999</v>
      </c>
      <c r="G81" s="288">
        <v>1.0580720061261943</v>
      </c>
      <c r="H81" s="262">
        <f>+SUM(C81:G81)</f>
        <v>5.1392719925820582</v>
      </c>
    </row>
    <row r="82" spans="2:9">
      <c r="B82" s="193" t="s">
        <v>65</v>
      </c>
      <c r="C82" s="288">
        <v>5.5709263499999997</v>
      </c>
      <c r="D82" s="288">
        <v>5.5709263499999997</v>
      </c>
      <c r="E82" s="288">
        <v>5.5709263499999997</v>
      </c>
      <c r="F82" s="288">
        <v>5.5709263499999997</v>
      </c>
      <c r="G82" s="288">
        <v>5.5709263499999997</v>
      </c>
      <c r="H82" s="262">
        <f t="shared" ref="H82:H86" si="15">+SUM(C82:G82)</f>
        <v>27.854631749999999</v>
      </c>
    </row>
    <row r="83" spans="2:9">
      <c r="B83" s="193" t="s">
        <v>43</v>
      </c>
      <c r="C83" s="288">
        <v>2.8700085033999998</v>
      </c>
      <c r="D83" s="288">
        <v>2.9640354702868481</v>
      </c>
      <c r="E83" s="288">
        <v>2.8621623728587409</v>
      </c>
      <c r="F83" s="288">
        <v>3.0298649410323328</v>
      </c>
      <c r="G83" s="288">
        <v>3.0539983008893321</v>
      </c>
      <c r="H83" s="262">
        <f t="shared" si="15"/>
        <v>14.780069588467253</v>
      </c>
    </row>
    <row r="84" spans="2:9">
      <c r="B84" s="286" t="s">
        <v>46</v>
      </c>
      <c r="C84" s="288"/>
      <c r="D84" s="291"/>
      <c r="E84" s="291"/>
      <c r="F84" s="291"/>
      <c r="G84" s="291"/>
      <c r="H84" s="262"/>
    </row>
    <row r="85" spans="2:9" ht="38.25">
      <c r="B85" s="275" t="s">
        <v>66</v>
      </c>
      <c r="C85" s="288"/>
      <c r="D85" s="291"/>
      <c r="E85" s="291"/>
      <c r="F85" s="291"/>
      <c r="G85" s="291"/>
      <c r="H85" s="262"/>
    </row>
    <row r="86" spans="2:9">
      <c r="B86" s="286" t="s">
        <v>67</v>
      </c>
      <c r="C86" s="288">
        <v>0</v>
      </c>
      <c r="D86" s="291">
        <v>0</v>
      </c>
      <c r="E86" s="291">
        <v>8.6550839999999987</v>
      </c>
      <c r="F86" s="291">
        <v>8.6550839999999987</v>
      </c>
      <c r="G86" s="291">
        <v>8.738707999999999</v>
      </c>
      <c r="H86" s="262">
        <f t="shared" si="15"/>
        <v>26.048875999999996</v>
      </c>
    </row>
    <row r="87" spans="2:9">
      <c r="B87" s="286" t="s">
        <v>68</v>
      </c>
      <c r="C87" s="288"/>
      <c r="D87" s="291"/>
      <c r="E87" s="291"/>
      <c r="F87" s="291"/>
      <c r="G87" s="291"/>
      <c r="H87" s="287"/>
    </row>
    <row r="88" spans="2:9" ht="15.75" thickBot="1">
      <c r="B88" s="265" t="s">
        <v>69</v>
      </c>
      <c r="C88" s="266">
        <f>+C79-SUM(C81:C87)</f>
        <v>76.081432324547251</v>
      </c>
      <c r="D88" s="266">
        <f>+D79-SUM(D81:D87)</f>
        <v>82.988208563195997</v>
      </c>
      <c r="E88" s="266">
        <f>+E79-SUM(E81:E87)</f>
        <v>86.350394208411814</v>
      </c>
      <c r="F88" s="266">
        <f>+F79-SUM(F81:F87)</f>
        <v>81.70823733002031</v>
      </c>
      <c r="G88" s="266">
        <f>+G79-SUM(G81:G87)</f>
        <v>78.430283483022606</v>
      </c>
      <c r="H88" s="267">
        <f>SUM(C88:G88)</f>
        <v>405.55855590919799</v>
      </c>
      <c r="I88" s="277"/>
    </row>
  </sheetData>
  <sheetProtection autoFilter="0"/>
  <mergeCells count="24">
    <mergeCell ref="B8:M8"/>
    <mergeCell ref="C13:L13"/>
    <mergeCell ref="M13:N13"/>
    <mergeCell ref="C25:G25"/>
    <mergeCell ref="H25:L25"/>
    <mergeCell ref="N25:T25"/>
    <mergeCell ref="P63:T63"/>
    <mergeCell ref="U63:Y63"/>
    <mergeCell ref="C26:G26"/>
    <mergeCell ref="H26:L26"/>
    <mergeCell ref="N26:O26"/>
    <mergeCell ref="P26:T26"/>
    <mergeCell ref="C40:L40"/>
    <mergeCell ref="N40:T40"/>
    <mergeCell ref="C41:G41"/>
    <mergeCell ref="H41:L41"/>
    <mergeCell ref="N41:O41"/>
    <mergeCell ref="P41:T41"/>
    <mergeCell ref="V47:W55"/>
    <mergeCell ref="N66:O66"/>
    <mergeCell ref="N67:O67"/>
    <mergeCell ref="N68:O68"/>
    <mergeCell ref="N69:O69"/>
    <mergeCell ref="N70:O70"/>
  </mergeCells>
  <conditionalFormatting sqref="C28 C30:C36 C43 C45:C54">
    <cfRule type="expression" dxfId="2" priority="1">
      <formula>dms_PRCP_BaseYear=PRCP_y1</formula>
    </cfRule>
  </conditionalFormatting>
  <conditionalFormatting sqref="D28 D30:D36 D43 D45:D54">
    <cfRule type="expression" dxfId="1" priority="2">
      <formula>dms_PRCP_BaseYear=PRCP_y2</formula>
    </cfRule>
  </conditionalFormatting>
  <conditionalFormatting sqref="E28 E30:E36 E43 E45:E54">
    <cfRule type="expression" dxfId="0" priority="3">
      <formula>dms_PRCP_BaseYear=PRCP_y3</formula>
    </cfRule>
  </conditionalFormatting>
  <dataValidations xWindow="795" yWindow="559" count="2">
    <dataValidation type="custom" allowBlank="1" showInputMessage="1" showErrorMessage="1" error="Must be a number" promptTitle="Opex allowance" prompt="Enter value. _x000a__x000a_As set out in the approved PTRM for the current regulatory control period." sqref="C28:L28" xr:uid="{00000000-0002-0000-0000-000001000000}">
      <formula1>ISNUMBER(C28)</formula1>
    </dataValidation>
    <dataValidation type="custom" allowBlank="1" showInputMessage="1" showErrorMessage="1" error="Must be a number" promptTitle="Excluded costs" prompt="Enter value in $million." sqref="C81:G87" xr:uid="{86229EFF-5A8A-438A-AF50-B7AE7D9E93C2}">
      <formula1>ISNUMBER(C81)</formula1>
    </dataValidation>
  </dataValidations>
  <pageMargins left="0.7" right="0.7" top="0.75" bottom="0.75" header="0.3" footer="0.3"/>
  <pageSetup paperSize="8" scale="42" fitToWidth="0" orientation="landscape" r:id="rId1"/>
  <rowBreaks count="1" manualBreakCount="1">
    <brk id="55" min="1" max="25"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69beede-7b9e-489f-8a4d-ae25a14c8199" xsi:nil="true"/>
    <lcf76f155ced4ddcb4097134ff3c332f xmlns="f69beede-7b9e-489f-8a4d-ae25a14c8199">
      <Terms xmlns="http://schemas.microsoft.com/office/infopath/2007/PartnerControls"/>
    </lcf76f155ced4ddcb4097134ff3c332f>
    <TaxCatchAll xmlns="e81d0cd9-c043-4c37-9584-5b1b876d03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82531811A0864984EF832EAE07F637" ma:contentTypeVersion="17" ma:contentTypeDescription="Create a new document." ma:contentTypeScope="" ma:versionID="572c7f5f96001b06a5c4da29e0639228">
  <xsd:schema xmlns:xsd="http://www.w3.org/2001/XMLSchema" xmlns:xs="http://www.w3.org/2001/XMLSchema" xmlns:p="http://schemas.microsoft.com/office/2006/metadata/properties" xmlns:ns2="f69beede-7b9e-489f-8a4d-ae25a14c8199" xmlns:ns3="e81d0cd9-c043-4c37-9584-5b1b876d03c4" targetNamespace="http://schemas.microsoft.com/office/2006/metadata/properties" ma:root="true" ma:fieldsID="0942a6c255d507fddc1468424bd57414" ns2:_="" ns3:_="">
    <xsd:import namespace="f69beede-7b9e-489f-8a4d-ae25a14c8199"/>
    <xsd:import namespace="e81d0cd9-c043-4c37-9584-5b1b876d0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SearchProperties" minOccurs="0"/>
                <xsd:element ref="ns2:_Flow_SignoffStatu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beede-7b9e-489f-8a4d-ae25a14c8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b4a0c63-b107-443f-81ac-4a77d015a5bc"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Sign_x002d_off_x0020_status">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1d0cd9-c043-4c37-9584-5b1b876d03c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9396865c-e6a8-4405-b92b-f461e49fd139}" ma:internalName="TaxCatchAll" ma:showField="CatchAllData" ma:web="e81d0cd9-c043-4c37-9584-5b1b876d03c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5FC2F2-A9F4-4D60-A918-531A762A9EEF}">
  <ds:schemaRefs>
    <ds:schemaRef ds:uri="http://purl.org/dc/elements/1.1/"/>
    <ds:schemaRef ds:uri="http://purl.org/dc/terms/"/>
    <ds:schemaRef ds:uri="http://schemas.microsoft.com/office/2006/documentManagement/types"/>
    <ds:schemaRef ds:uri="f69beede-7b9e-489f-8a4d-ae25a14c8199"/>
    <ds:schemaRef ds:uri="http://purl.org/dc/dcmitype/"/>
    <ds:schemaRef ds:uri="http://schemas.microsoft.com/office/infopath/2007/PartnerControls"/>
    <ds:schemaRef ds:uri="http://schemas.openxmlformats.org/package/2006/metadata/core-properties"/>
    <ds:schemaRef ds:uri="e81d0cd9-c043-4c37-9584-5b1b876d03c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CC5D1A9-0506-4D2A-A88D-7945849D2CF8}">
  <ds:schemaRefs>
    <ds:schemaRef ds:uri="http://schemas.microsoft.com/sharepoint/v3/contenttype/forms"/>
  </ds:schemaRefs>
</ds:datastoreItem>
</file>

<file path=customXml/itemProps3.xml><?xml version="1.0" encoding="utf-8"?>
<ds:datastoreItem xmlns:ds="http://schemas.openxmlformats.org/officeDocument/2006/customXml" ds:itemID="{C98BC70D-5B0B-4310-BC7D-D0CA396EE4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beede-7b9e-489f-8a4d-ae25a14c8199"/>
    <ds:schemaRef ds:uri="e81d0cd9-c043-4c37-9584-5b1b876d03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ECM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Mero</dc:creator>
  <cp:keywords/>
  <dc:description/>
  <cp:lastModifiedBy>Nicole Haddock</cp:lastModifiedBy>
  <cp:revision/>
  <dcterms:created xsi:type="dcterms:W3CDTF">2021-04-14T23:38:57Z</dcterms:created>
  <dcterms:modified xsi:type="dcterms:W3CDTF">2025-07-01T01:35:46Z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0x0101004B82531811A0864984EF832EAE07F637</vt:lpwstr>
  </property>
  <property fmtid="{D5CDD505-2E9C-101B-9397-08002B2CF9AE}" pid="3" name="MediaServiceImageTags">
    <vt:lpwstr/>
  </property>
</Properties>
</file>