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5AB11461-E97F-43BF-BD8B-D3A56566EAC2}" xr6:coauthVersionLast="47" xr6:coauthVersionMax="47" xr10:uidLastSave="{00000000-0000-0000-0000-000000000000}"/>
  <bookViews>
    <workbookView xWindow="-120" yWindow="-120" windowWidth="29040" windowHeight="17640" tabRatio="723" firstSheet="10" activeTab="11" xr2:uid="{00000000-000D-0000-FFFF-FFFF00000000}"/>
  </bookViews>
  <sheets>
    <sheet name="Cover Sheet" sheetId="135" r:id="rId1"/>
    <sheet name="Contents" sheetId="10" r:id="rId2"/>
    <sheet name="Mapping" sheetId="127" r:id="rId3"/>
    <sheet name="Category Index" sheetId="126" state="hidden" r:id="rId4"/>
    <sheet name="Input| CPI" sheetId="76" r:id="rId5"/>
    <sheet name="Input| Real Cost Escalation" sheetId="125" r:id="rId6"/>
    <sheet name="Input| Overheads" sheetId="101" r:id="rId7"/>
    <sheet name="Growth Capex Volumes" sheetId="60" state="hidden" r:id="rId8"/>
    <sheet name="Unit rate categories" sheetId="119" state="hidden" r:id="rId9"/>
    <sheet name="Non Unit rate categories" sheetId="62" state="hidden" r:id="rId10"/>
    <sheet name="Input| Growth Capex Volumes" sheetId="132" r:id="rId11"/>
    <sheet name="Calc| Project Costs " sheetId="124" r:id="rId12"/>
    <sheet name="Output| Consolidated Summary" sheetId="48" r:id="rId13"/>
    <sheet name="Capex Category Summary-DNU" sheetId="121" state="hidden" r:id="rId14"/>
    <sheet name="Category Summary" sheetId="58" state="hidden" r:id="rId15"/>
    <sheet name="Output| PTRM" sheetId="113" r:id="rId16"/>
    <sheet name="Output| Charts &amp; Tables" sheetId="131" r:id="rId17"/>
  </sheets>
  <externalReferences>
    <externalReference r:id="rId18"/>
  </externalReferences>
  <definedNames>
    <definedName name="__123Graph_A" localSheetId="2" hidden="1">#REF!</definedName>
    <definedName name="__123Graph_A" localSheetId="16" hidden="1">#REF!</definedName>
    <definedName name="__123Graph_A" hidden="1">#REF!</definedName>
    <definedName name="__123Graph_A5YRAVER" localSheetId="16" hidden="1">#REF!</definedName>
    <definedName name="__123Graph_A5YRAVER" hidden="1">#REF!</definedName>
    <definedName name="__123Graph_AAVDDAYS" localSheetId="16" hidden="1">#REF!</definedName>
    <definedName name="__123Graph_AAVDDAYS" hidden="1">#REF!</definedName>
    <definedName name="__123Graph_APRICE3" localSheetId="2" hidden="1">#REF!</definedName>
    <definedName name="__123Graph_APRICE3" localSheetId="16" hidden="1">#REF!</definedName>
    <definedName name="__123Graph_APRICE3" hidden="1">#REF!</definedName>
    <definedName name="__123Graph_B" localSheetId="16" hidden="1">#REF!</definedName>
    <definedName name="__123Graph_B" hidden="1">#REF!</definedName>
    <definedName name="__123Graph_B5YRAVER" localSheetId="16" hidden="1">#REF!</definedName>
    <definedName name="__123Graph_B5YRAVER" hidden="1">#REF!</definedName>
    <definedName name="__123Graph_BAVDDAYS" localSheetId="16" hidden="1">#REF!</definedName>
    <definedName name="__123Graph_BAVDDAYS" hidden="1">#REF!</definedName>
    <definedName name="__123Graph_BPRICE3" localSheetId="2" hidden="1">#REF!</definedName>
    <definedName name="__123Graph_BPRICE3" localSheetId="16" hidden="1">#REF!</definedName>
    <definedName name="__123Graph_BPRICE3" hidden="1">#REF!</definedName>
    <definedName name="__123Graph_C" localSheetId="16" hidden="1">#REF!</definedName>
    <definedName name="__123Graph_C" hidden="1">#REF!</definedName>
    <definedName name="__123Graph_CAVDDAYS" localSheetId="16" hidden="1">#REF!</definedName>
    <definedName name="__123Graph_CAVDDAYS" hidden="1">#REF!</definedName>
    <definedName name="__123Graph_CWH2" localSheetId="2" hidden="1">#REF!</definedName>
    <definedName name="__123Graph_CWH2" localSheetId="16" hidden="1">#REF!</definedName>
    <definedName name="__123Graph_CWH2" hidden="1">#REF!</definedName>
    <definedName name="__123Graph_CWH3" localSheetId="2" hidden="1">#REF!</definedName>
    <definedName name="__123Graph_CWH3" localSheetId="16" hidden="1">#REF!</definedName>
    <definedName name="__123Graph_CWH3" hidden="1">#REF!</definedName>
    <definedName name="__123Graph_D" localSheetId="2" hidden="1">#REF!</definedName>
    <definedName name="__123Graph_D" localSheetId="16" hidden="1">#REF!</definedName>
    <definedName name="__123Graph_D" hidden="1">#REF!</definedName>
    <definedName name="__123Graph_D5YRAVER" localSheetId="16" hidden="1">#REF!</definedName>
    <definedName name="__123Graph_D5YRAVER" hidden="1">#REF!</definedName>
    <definedName name="__123Graph_X" localSheetId="2" hidden="1">#REF!</definedName>
    <definedName name="__123Graph_X" localSheetId="16" hidden="1">#REF!</definedName>
    <definedName name="__123Graph_X" hidden="1">#REF!</definedName>
    <definedName name="__123Graph_X5YRAVER" localSheetId="16" hidden="1">#REF!</definedName>
    <definedName name="__123Graph_X5YRAVER" hidden="1">#REF!</definedName>
    <definedName name="__123Graph_XAVDDAYS" localSheetId="16" hidden="1">#REF!</definedName>
    <definedName name="__123Graph_XAVDDAYS" hidden="1">#REF!</definedName>
    <definedName name="_1__123Graph_ACHART_1" localSheetId="16" hidden="1">#REF!</definedName>
    <definedName name="_1__123Graph_ACHART_1" hidden="1">#REF!</definedName>
    <definedName name="_10__123Graph_ACHART_9" localSheetId="16" hidden="1">#REF!</definedName>
    <definedName name="_10__123Graph_ACHART_9" hidden="1">#REF!</definedName>
    <definedName name="_101__123Graph_ACHART_2" localSheetId="2" hidden="1">#REF!</definedName>
    <definedName name="_101__123Graph_ACHART_2" localSheetId="16" hidden="1">#REF!</definedName>
    <definedName name="_101__123Graph_ACHART_2" hidden="1">#REF!</definedName>
    <definedName name="_109__123Graph_ACHART_3" localSheetId="2" hidden="1">#REF!</definedName>
    <definedName name="_109__123Graph_ACHART_3" localSheetId="16" hidden="1">#REF!</definedName>
    <definedName name="_109__123Graph_ACHART_3" hidden="1">#REF!</definedName>
    <definedName name="_11__123Graph_BCHART_1" localSheetId="16" hidden="1">#REF!</definedName>
    <definedName name="_11__123Graph_BCHART_1" hidden="1">#REF!</definedName>
    <definedName name="_110__123Graph_ACHART_30" localSheetId="2" hidden="1">#REF!</definedName>
    <definedName name="_110__123Graph_ACHART_30" localSheetId="16" hidden="1">#REF!</definedName>
    <definedName name="_110__123Graph_ACHART_30" hidden="1">#REF!</definedName>
    <definedName name="_111__123Graph_ACHART_31" localSheetId="2" hidden="1">#REF!</definedName>
    <definedName name="_111__123Graph_ACHART_31" localSheetId="16" hidden="1">#REF!</definedName>
    <definedName name="_111__123Graph_ACHART_31" hidden="1">#REF!</definedName>
    <definedName name="_112__123Graph_ACHART_35" localSheetId="2" hidden="1">#REF!</definedName>
    <definedName name="_112__123Graph_ACHART_35" localSheetId="16" hidden="1">#REF!</definedName>
    <definedName name="_112__123Graph_ACHART_35" hidden="1">#REF!</definedName>
    <definedName name="_116__123Graph_ACHART_3" localSheetId="2" hidden="1">#REF!</definedName>
    <definedName name="_116__123Graph_ACHART_3" localSheetId="16" hidden="1">#REF!</definedName>
    <definedName name="_116__123Graph_ACHART_3" hidden="1">#REF!</definedName>
    <definedName name="_117__123Graph_ACHART_30" localSheetId="2" hidden="1">#REF!</definedName>
    <definedName name="_117__123Graph_ACHART_30" localSheetId="16" hidden="1">#REF!</definedName>
    <definedName name="_117__123Graph_ACHART_30" hidden="1">#REF!</definedName>
    <definedName name="_118__123Graph_ACHART_31" localSheetId="2" hidden="1">#REF!</definedName>
    <definedName name="_118__123Graph_ACHART_31" localSheetId="16" hidden="1">#REF!</definedName>
    <definedName name="_118__123Graph_ACHART_31" hidden="1">#REF!</definedName>
    <definedName name="_119__123Graph_ACHART_35" localSheetId="2" hidden="1">#REF!</definedName>
    <definedName name="_119__123Graph_ACHART_35" localSheetId="16" hidden="1">#REF!</definedName>
    <definedName name="_119__123Graph_ACHART_35" hidden="1">#REF!</definedName>
    <definedName name="_12__123Graph_BCHART_13" localSheetId="16" hidden="1">#REF!</definedName>
    <definedName name="_12__123Graph_BCHART_13" hidden="1">#REF!</definedName>
    <definedName name="_126__123Graph_ACHART_4" localSheetId="2" hidden="1">#REF!</definedName>
    <definedName name="_126__123Graph_ACHART_4" localSheetId="16" hidden="1">#REF!</definedName>
    <definedName name="_126__123Graph_ACHART_4" hidden="1">#REF!</definedName>
    <definedName name="_13__123Graph_BCHART_19" localSheetId="16" hidden="1">#REF!</definedName>
    <definedName name="_13__123Graph_BCHART_19" hidden="1">#REF!</definedName>
    <definedName name="_134__123Graph_ACHART_4" localSheetId="2" hidden="1">#REF!</definedName>
    <definedName name="_134__123Graph_ACHART_4" localSheetId="16" hidden="1">#REF!</definedName>
    <definedName name="_134__123Graph_ACHART_4" hidden="1">#REF!</definedName>
    <definedName name="_14__123Graph_ACHART_1" localSheetId="2" hidden="1">#REF!</definedName>
    <definedName name="_14__123Graph_ACHART_1" localSheetId="16" hidden="1">#REF!</definedName>
    <definedName name="_14__123Graph_ACHART_1" hidden="1">#REF!</definedName>
    <definedName name="_14__123Graph_BCHART_2" localSheetId="16" hidden="1">#REF!</definedName>
    <definedName name="_14__123Graph_BCHART_2" hidden="1">#REF!</definedName>
    <definedName name="_140__123Graph_ACHART_5" localSheetId="2" hidden="1">#REF!</definedName>
    <definedName name="_140__123Graph_ACHART_5" localSheetId="16" hidden="1">#REF!</definedName>
    <definedName name="_140__123Graph_ACHART_5" hidden="1">#REF!</definedName>
    <definedName name="_149__123Graph_ACHART_5" localSheetId="2" hidden="1">#REF!</definedName>
    <definedName name="_149__123Graph_ACHART_5" localSheetId="16" hidden="1">#REF!</definedName>
    <definedName name="_149__123Graph_ACHART_5" hidden="1">#REF!</definedName>
    <definedName name="_15__123Graph_ACHART_1" localSheetId="2" hidden="1">#REF!</definedName>
    <definedName name="_15__123Graph_ACHART_1" localSheetId="16" hidden="1">#REF!</definedName>
    <definedName name="_15__123Graph_ACHART_1" hidden="1">#REF!</definedName>
    <definedName name="_15__123Graph_BCHART_25" localSheetId="16" hidden="1">#REF!</definedName>
    <definedName name="_15__123Graph_BCHART_25" hidden="1">#REF!</definedName>
    <definedName name="_154__123Graph_ACHART_6" localSheetId="2" hidden="1">#REF!</definedName>
    <definedName name="_154__123Graph_ACHART_6" localSheetId="16" hidden="1">#REF!</definedName>
    <definedName name="_154__123Graph_ACHART_6" hidden="1">#REF!</definedName>
    <definedName name="_155__123Graph_ACHART_62" localSheetId="2" hidden="1">#REF!</definedName>
    <definedName name="_155__123Graph_ACHART_62" localSheetId="16" hidden="1">#REF!</definedName>
    <definedName name="_155__123Graph_ACHART_62" hidden="1">#REF!</definedName>
    <definedName name="_156__123Graph_ACHART_66" localSheetId="2" hidden="1">#REF!</definedName>
    <definedName name="_156__123Graph_ACHART_66" localSheetId="16" hidden="1">#REF!</definedName>
    <definedName name="_156__123Graph_ACHART_66" hidden="1">#REF!</definedName>
    <definedName name="_157__123Graph_ACHART_68" localSheetId="2" hidden="1">#REF!</definedName>
    <definedName name="_157__123Graph_ACHART_68" localSheetId="16" hidden="1">#REF!</definedName>
    <definedName name="_157__123Graph_ACHART_68" hidden="1">#REF!</definedName>
    <definedName name="_158__123Graph_ACHART_69" localSheetId="2" hidden="1">#REF!</definedName>
    <definedName name="_158__123Graph_ACHART_69" localSheetId="16" hidden="1">#REF!</definedName>
    <definedName name="_158__123Graph_ACHART_69" hidden="1">#REF!</definedName>
    <definedName name="_16__123Graph_BCHART_26" localSheetId="16" hidden="1">#REF!</definedName>
    <definedName name="_16__123Graph_BCHART_26" hidden="1">#REF!</definedName>
    <definedName name="_164__123Graph_ACHART_6" localSheetId="2" hidden="1">#REF!</definedName>
    <definedName name="_164__123Graph_ACHART_6" localSheetId="16" hidden="1">#REF!</definedName>
    <definedName name="_164__123Graph_ACHART_6" hidden="1">#REF!</definedName>
    <definedName name="_165__123Graph_ACHART_62" localSheetId="2" hidden="1">#REF!</definedName>
    <definedName name="_165__123Graph_ACHART_62" localSheetId="16" hidden="1">#REF!</definedName>
    <definedName name="_165__123Graph_ACHART_62" hidden="1">#REF!</definedName>
    <definedName name="_166__123Graph_ACHART_66" localSheetId="2" hidden="1">#REF!</definedName>
    <definedName name="_166__123Graph_ACHART_66" localSheetId="16" hidden="1">#REF!</definedName>
    <definedName name="_166__123Graph_ACHART_66" hidden="1">#REF!</definedName>
    <definedName name="_167__123Graph_ACHART_68" localSheetId="2" hidden="1">#REF!</definedName>
    <definedName name="_167__123Graph_ACHART_68" localSheetId="16" hidden="1">#REF!</definedName>
    <definedName name="_167__123Graph_ACHART_68" hidden="1">#REF!</definedName>
    <definedName name="_168__123Graph_ACHART_69" localSheetId="2" hidden="1">#REF!</definedName>
    <definedName name="_168__123Graph_ACHART_69" localSheetId="16" hidden="1">#REF!</definedName>
    <definedName name="_168__123Graph_ACHART_69" hidden="1">#REF!</definedName>
    <definedName name="_17__123Graph_BCHART_3" localSheetId="16" hidden="1">#REF!</definedName>
    <definedName name="_17__123Graph_BCHART_3" hidden="1">#REF!</definedName>
    <definedName name="_172__123Graph_ACHART_7" localSheetId="2" hidden="1">#REF!</definedName>
    <definedName name="_172__123Graph_ACHART_7" localSheetId="16" hidden="1">#REF!</definedName>
    <definedName name="_172__123Graph_ACHART_7" hidden="1">#REF!</definedName>
    <definedName name="_173__123Graph_ACHART_70" localSheetId="2" hidden="1">#REF!</definedName>
    <definedName name="_173__123Graph_ACHART_70" localSheetId="16" hidden="1">#REF!</definedName>
    <definedName name="_173__123Graph_ACHART_70" hidden="1">#REF!</definedName>
    <definedName name="_174__123Graph_ACHART_71" localSheetId="2" hidden="1">#REF!</definedName>
    <definedName name="_174__123Graph_ACHART_71" localSheetId="16" hidden="1">#REF!</definedName>
    <definedName name="_174__123Graph_ACHART_71" hidden="1">#REF!</definedName>
    <definedName name="_18__123Graph_BCHART_4" localSheetId="16" hidden="1">#REF!</definedName>
    <definedName name="_18__123Graph_BCHART_4" hidden="1">#REF!</definedName>
    <definedName name="_183__123Graph_ACHART_7" localSheetId="2" hidden="1">#REF!</definedName>
    <definedName name="_183__123Graph_ACHART_7" localSheetId="16" hidden="1">#REF!</definedName>
    <definedName name="_183__123Graph_ACHART_7" hidden="1">#REF!</definedName>
    <definedName name="_184__123Graph_ACHART_70" localSheetId="2" hidden="1">#REF!</definedName>
    <definedName name="_184__123Graph_ACHART_70" localSheetId="16" hidden="1">#REF!</definedName>
    <definedName name="_184__123Graph_ACHART_70" hidden="1">#REF!</definedName>
    <definedName name="_185__123Graph_ACHART_71" localSheetId="2" hidden="1">#REF!</definedName>
    <definedName name="_185__123Graph_ACHART_71" localSheetId="16" hidden="1">#REF!</definedName>
    <definedName name="_185__123Graph_ACHART_71" hidden="1">#REF!</definedName>
    <definedName name="_188__123Graph_ACHART_8" localSheetId="2" hidden="1">#REF!</definedName>
    <definedName name="_188__123Graph_ACHART_8" localSheetId="16" hidden="1">#REF!</definedName>
    <definedName name="_188__123Graph_ACHART_8" hidden="1">#REF!</definedName>
    <definedName name="_19__123Graph_BCHART_5" localSheetId="16" hidden="1">#REF!</definedName>
    <definedName name="_19__123Graph_BCHART_5" hidden="1">#REF!</definedName>
    <definedName name="_1BriCY" localSheetId="16">OFFSET(#REF!,,COUNT(#REF!)-37,,37)</definedName>
    <definedName name="_1BriCY">OFFSET(#REF!,,COUNT(#REF!)-37,,37)</definedName>
    <definedName name="_1BriMAT" localSheetId="16">OFFSET(#REF!,,COUNT(#REF!)-37,,37)</definedName>
    <definedName name="_1BriMAT">OFFSET(#REF!,,COUNT(#REF!)-37,,37)</definedName>
    <definedName name="_1BriPY" localSheetId="16">OFFSET(#REF!,,COUNT(#REF!)-37,,25)</definedName>
    <definedName name="_1BriPY">OFFSET(#REF!,,COUNT(#REF!)-37,,25)</definedName>
    <definedName name="_1GlaCY" localSheetId="16">OFFSET(#REF!,,COUNT(#REF!)-37,,37)</definedName>
    <definedName name="_1GlaCY">OFFSET(#REF!,,COUNT(#REF!)-37,,37)</definedName>
    <definedName name="_1GlaMAT" localSheetId="16">OFFSET(#REF!,,COUNT(#REF!)-37,,37)</definedName>
    <definedName name="_1GlaMAT">OFFSET(#REF!,,COUNT(#REF!)-37,,37)</definedName>
    <definedName name="_1GlaPY" localSheetId="16">OFFSET(#REF!,,COUNT(#REF!)-37,,25)</definedName>
    <definedName name="_1GlaPY">OFFSET(#REF!,,COUNT(#REF!)-37,,25)</definedName>
    <definedName name="_1IpsCY" localSheetId="16">OFFSET(#REF!,,COUNT(#REF!)-37,,37)</definedName>
    <definedName name="_1IpsCY">OFFSET(#REF!,,COUNT(#REF!)-37,,37)</definedName>
    <definedName name="_1IpsMAT" localSheetId="16">OFFSET(#REF!,,COUNT(#REF!)-37,,37)</definedName>
    <definedName name="_1IpsMAT">OFFSET(#REF!,,COUNT(#REF!)-37,,37)</definedName>
    <definedName name="_1IpsPY" localSheetId="16">OFFSET(#REF!,,COUNT(#REF!)-37,,25)</definedName>
    <definedName name="_1IpsPY">OFFSET(#REF!,,COUNT(#REF!)-37,,25)</definedName>
    <definedName name="_1LocCY" localSheetId="16">OFFSET(#REF!,,COUNT(#REF!)-37,,37)</definedName>
    <definedName name="_1LocCY">OFFSET(#REF!,,COUNT(#REF!)-37,,37)</definedName>
    <definedName name="_1LocMAT" localSheetId="16">OFFSET(#REF!,,COUNT(#REF!)-37,,37)</definedName>
    <definedName name="_1LocMAT">OFFSET(#REF!,,COUNT(#REF!)-37,,37)</definedName>
    <definedName name="_1LocPY" localSheetId="16">OFFSET(#REF!,,COUNT(#REF!)-37,,25)</definedName>
    <definedName name="_1LocPY">OFFSET(#REF!,,COUNT(#REF!)-37,,25)</definedName>
    <definedName name="_1QldCY" localSheetId="16">OFFSET(#REF!,,COUNT(#REF!)-37,,37)</definedName>
    <definedName name="_1QldCY">OFFSET(#REF!,,COUNT(#REF!)-37,,37)</definedName>
    <definedName name="_1QldMAT" localSheetId="16">OFFSET(#REF!,,COUNT(#REF!)-37,,37)</definedName>
    <definedName name="_1QldMAT">OFFSET(#REF!,,COUNT(#REF!)-37,,37)</definedName>
    <definedName name="_1QldPY" localSheetId="16">OFFSET(#REF!,,COUNT(#REF!)-37,,25)</definedName>
    <definedName name="_1QldPY">OFFSET(#REF!,,COUNT(#REF!)-37,,25)</definedName>
    <definedName name="_1RocCY" localSheetId="16">OFFSET(#REF!,,COUNT(#REF!)-37,,37)</definedName>
    <definedName name="_1RocCY">OFFSET(#REF!,,COUNT(#REF!)-37,,37)</definedName>
    <definedName name="_1RocMAT" localSheetId="16">OFFSET(#REF!,,COUNT(#REF!)-37,,37)</definedName>
    <definedName name="_1RocMAT">OFFSET(#REF!,,COUNT(#REF!)-37,,37)</definedName>
    <definedName name="_1RocPY" localSheetId="16">OFFSET(#REF!,,COUNT(#REF!)-37,,25)</definedName>
    <definedName name="_1RocPY">OFFSET(#REF!,,COUNT(#REF!)-37,,25)</definedName>
    <definedName name="_1WidCY" localSheetId="16">OFFSET(#REF!,,COUNT(#REF!)-37,,37)</definedName>
    <definedName name="_1WidCY">OFFSET(#REF!,,COUNT(#REF!)-37,,37)</definedName>
    <definedName name="_1WidMAT" localSheetId="16">OFFSET(#REF!,,COUNT(#REF!)-37,,37)</definedName>
    <definedName name="_1WidMAT">OFFSET(#REF!,,COUNT(#REF!)-37,,37)</definedName>
    <definedName name="_1WidPY" localSheetId="16">OFFSET(#REF!,,COUNT(#REF!)-37,,25)</definedName>
    <definedName name="_1WidPY">OFFSET(#REF!,,COUNT(#REF!)-37,,25)</definedName>
    <definedName name="_2__123Graph_ACHART_2" localSheetId="16" hidden="1">#REF!</definedName>
    <definedName name="_2__123Graph_ACHART_2" hidden="1">#REF!</definedName>
    <definedName name="_20__123Graph_BCHART_6" localSheetId="16" hidden="1">#REF!</definedName>
    <definedName name="_20__123Graph_BCHART_6" hidden="1">#REF!</definedName>
    <definedName name="_200__123Graph_ACHART_8" localSheetId="2" hidden="1">#REF!</definedName>
    <definedName name="_200__123Graph_ACHART_8" localSheetId="16" hidden="1">#REF!</definedName>
    <definedName name="_200__123Graph_ACHART_8" hidden="1">#REF!</definedName>
    <definedName name="_202__123Graph_ACHART_9" localSheetId="2" hidden="1">#REF!</definedName>
    <definedName name="_202__123Graph_ACHART_9" localSheetId="16" hidden="1">#REF!</definedName>
    <definedName name="_202__123Graph_ACHART_9" hidden="1">#REF!</definedName>
    <definedName name="_21__123Graph_BCHART_7" localSheetId="16" hidden="1">#REF!</definedName>
    <definedName name="_21__123Graph_BCHART_7" hidden="1">#REF!</definedName>
    <definedName name="_210__123Graph_BCHART_1" localSheetId="2" hidden="1">#REF!</definedName>
    <definedName name="_210__123Graph_BCHART_1" localSheetId="16" hidden="1">#REF!</definedName>
    <definedName name="_210__123Graph_BCHART_1" hidden="1">#REF!</definedName>
    <definedName name="_215__123Graph_ACHART_9" localSheetId="2" hidden="1">#REF!</definedName>
    <definedName name="_215__123Graph_ACHART_9" localSheetId="16" hidden="1">#REF!</definedName>
    <definedName name="_215__123Graph_ACHART_9" hidden="1">#REF!</definedName>
    <definedName name="_22__123Graph_BCHART_8" localSheetId="16" hidden="1">#REF!</definedName>
    <definedName name="_22__123Graph_BCHART_8" hidden="1">#REF!</definedName>
    <definedName name="_223__123Graph_BCHART_1" localSheetId="2" hidden="1">#REF!</definedName>
    <definedName name="_223__123Graph_BCHART_1" localSheetId="16" hidden="1">#REF!</definedName>
    <definedName name="_223__123Graph_BCHART_1" hidden="1">#REF!</definedName>
    <definedName name="_224__123Graph_BCHART_10" localSheetId="2" hidden="1">#REF!</definedName>
    <definedName name="_224__123Graph_BCHART_10" localSheetId="16" hidden="1">#REF!</definedName>
    <definedName name="_224__123Graph_BCHART_10" hidden="1">#REF!</definedName>
    <definedName name="_23__123Graph_BCHART_9" localSheetId="16" hidden="1">#REF!</definedName>
    <definedName name="_23__123Graph_BCHART_9" hidden="1">#REF!</definedName>
    <definedName name="_238__123Graph_BCHART_10" localSheetId="2" hidden="1">#REF!</definedName>
    <definedName name="_238__123Graph_BCHART_10" localSheetId="16" hidden="1">#REF!</definedName>
    <definedName name="_238__123Graph_BCHART_10" hidden="1">#REF!</definedName>
    <definedName name="_238__123Graph_BCHART_11" localSheetId="2" hidden="1">#REF!</definedName>
    <definedName name="_238__123Graph_BCHART_11" localSheetId="16" hidden="1">#REF!</definedName>
    <definedName name="_238__123Graph_BCHART_11" hidden="1">#REF!</definedName>
    <definedName name="_239__123Graph_BCHART_12" localSheetId="2" hidden="1">#REF!</definedName>
    <definedName name="_239__123Graph_BCHART_12" localSheetId="16" hidden="1">#REF!</definedName>
    <definedName name="_239__123Graph_BCHART_12" hidden="1">#REF!</definedName>
    <definedName name="_24__123Graph_CCHART_12" localSheetId="16" hidden="1">#REF!</definedName>
    <definedName name="_24__123Graph_CCHART_12" hidden="1">#REF!</definedName>
    <definedName name="_25__123Graph_CCHART_2" localSheetId="16" hidden="1">#REF!</definedName>
    <definedName name="_25__123Graph_CCHART_2" hidden="1">#REF!</definedName>
    <definedName name="_253__123Graph_BCHART_11" localSheetId="2" hidden="1">#REF!</definedName>
    <definedName name="_253__123Graph_BCHART_11" localSheetId="16" hidden="1">#REF!</definedName>
    <definedName name="_253__123Graph_BCHART_11" hidden="1">#REF!</definedName>
    <definedName name="_254__123Graph_BCHART_12" localSheetId="2" hidden="1">#REF!</definedName>
    <definedName name="_254__123Graph_BCHART_12" localSheetId="16" hidden="1">#REF!</definedName>
    <definedName name="_254__123Graph_BCHART_12" hidden="1">#REF!</definedName>
    <definedName name="_257__123Graph_BCHART_13" localSheetId="2" hidden="1">#REF!</definedName>
    <definedName name="_257__123Graph_BCHART_13" localSheetId="16" hidden="1">#REF!</definedName>
    <definedName name="_257__123Graph_BCHART_13" hidden="1">#REF!</definedName>
    <definedName name="_258__123Graph_BCHART_15" localSheetId="2" hidden="1">#REF!</definedName>
    <definedName name="_258__123Graph_BCHART_15" localSheetId="16" hidden="1">#REF!</definedName>
    <definedName name="_258__123Graph_BCHART_15" hidden="1">#REF!</definedName>
    <definedName name="_259__123Graph_BCHART_16" localSheetId="2" hidden="1">#REF!</definedName>
    <definedName name="_259__123Graph_BCHART_16" localSheetId="16" hidden="1">#REF!</definedName>
    <definedName name="_259__123Graph_BCHART_16" hidden="1">#REF!</definedName>
    <definedName name="_26__123Graph_CCHART_26" localSheetId="16" hidden="1">#REF!</definedName>
    <definedName name="_26__123Graph_CCHART_26" hidden="1">#REF!</definedName>
    <definedName name="_27__123Graph_CCHART_4" localSheetId="16" hidden="1">#REF!</definedName>
    <definedName name="_27__123Graph_CCHART_4" hidden="1">#REF!</definedName>
    <definedName name="_273__123Graph_BCHART_13" localSheetId="2" hidden="1">#REF!</definedName>
    <definedName name="_273__123Graph_BCHART_13" localSheetId="16" hidden="1">#REF!</definedName>
    <definedName name="_273__123Graph_BCHART_13" hidden="1">#REF!</definedName>
    <definedName name="_273__123Graph_BCHART_2" localSheetId="2" hidden="1">#REF!</definedName>
    <definedName name="_273__123Graph_BCHART_2" localSheetId="16" hidden="1">#REF!</definedName>
    <definedName name="_273__123Graph_BCHART_2" hidden="1">#REF!</definedName>
    <definedName name="_274__123Graph_BCHART_15" localSheetId="2" hidden="1">#REF!</definedName>
    <definedName name="_274__123Graph_BCHART_15" localSheetId="16" hidden="1">#REF!</definedName>
    <definedName name="_274__123Graph_BCHART_15" hidden="1">#REF!</definedName>
    <definedName name="_275__123Graph_BCHART_16" localSheetId="2" hidden="1">#REF!</definedName>
    <definedName name="_275__123Graph_BCHART_16" localSheetId="16" hidden="1">#REF!</definedName>
    <definedName name="_275__123Graph_BCHART_16" hidden="1">#REF!</definedName>
    <definedName name="_28__123Graph_ACHART_10" localSheetId="2" hidden="1">#REF!</definedName>
    <definedName name="_28__123Graph_ACHART_10" localSheetId="16" hidden="1">#REF!</definedName>
    <definedName name="_28__123Graph_ACHART_10" hidden="1">#REF!</definedName>
    <definedName name="_28__123Graph_CCHART_5" localSheetId="16" hidden="1">#REF!</definedName>
    <definedName name="_28__123Graph_CCHART_5" hidden="1">#REF!</definedName>
    <definedName name="_287__123Graph_BCHART_3" localSheetId="2" hidden="1">#REF!</definedName>
    <definedName name="_287__123Graph_BCHART_3" localSheetId="16" hidden="1">#REF!</definedName>
    <definedName name="_287__123Graph_BCHART_3" hidden="1">#REF!</definedName>
    <definedName name="_288__123Graph_BCHART_30" localSheetId="2" hidden="1">#REF!</definedName>
    <definedName name="_288__123Graph_BCHART_30" localSheetId="16" hidden="1">#REF!</definedName>
    <definedName name="_288__123Graph_BCHART_30" hidden="1">#REF!</definedName>
    <definedName name="_289__123Graph_BCHART_31" localSheetId="2" hidden="1">#REF!</definedName>
    <definedName name="_289__123Graph_BCHART_31" localSheetId="16" hidden="1">#REF!</definedName>
    <definedName name="_289__123Graph_BCHART_31" hidden="1">#REF!</definedName>
    <definedName name="_29__123Graph_CCHART_6" localSheetId="16" hidden="1">#REF!</definedName>
    <definedName name="_29__123Graph_CCHART_6" hidden="1">#REF!</definedName>
    <definedName name="_290__123Graph_BCHART_2" localSheetId="2" hidden="1">#REF!</definedName>
    <definedName name="_290__123Graph_BCHART_2" localSheetId="16" hidden="1">#REF!</definedName>
    <definedName name="_290__123Graph_BCHART_2" hidden="1">#REF!</definedName>
    <definedName name="_290__123Graph_BCHART_35" localSheetId="2" hidden="1">#REF!</definedName>
    <definedName name="_290__123Graph_BCHART_35" localSheetId="16" hidden="1">#REF!</definedName>
    <definedName name="_290__123Graph_BCHART_35" hidden="1">#REF!</definedName>
    <definedName name="_3__123Graph_ACHART_25" localSheetId="16" hidden="1">#REF!</definedName>
    <definedName name="_3__123Graph_ACHART_25" hidden="1">#REF!</definedName>
    <definedName name="_30__123Graph_ACHART_10" localSheetId="2" hidden="1">#REF!</definedName>
    <definedName name="_30__123Graph_ACHART_10" localSheetId="16" hidden="1">#REF!</definedName>
    <definedName name="_30__123Graph_ACHART_10" hidden="1">#REF!</definedName>
    <definedName name="_30__123Graph_CCHART_7" localSheetId="16" hidden="1">#REF!</definedName>
    <definedName name="_30__123Graph_CCHART_7" hidden="1">#REF!</definedName>
    <definedName name="_304__123Graph_BCHART_4" localSheetId="2" hidden="1">#REF!</definedName>
    <definedName name="_304__123Graph_BCHART_4" localSheetId="16" hidden="1">#REF!</definedName>
    <definedName name="_304__123Graph_BCHART_4" hidden="1">#REF!</definedName>
    <definedName name="_305__123Graph_BCHART_3" localSheetId="2" hidden="1">#REF!</definedName>
    <definedName name="_305__123Graph_BCHART_3" localSheetId="16" hidden="1">#REF!</definedName>
    <definedName name="_305__123Graph_BCHART_3" hidden="1">#REF!</definedName>
    <definedName name="_306__123Graph_BCHART_30" localSheetId="2" hidden="1">#REF!</definedName>
    <definedName name="_306__123Graph_BCHART_30" localSheetId="16" hidden="1">#REF!</definedName>
    <definedName name="_306__123Graph_BCHART_30" hidden="1">#REF!</definedName>
    <definedName name="_307__123Graph_BCHART_31" localSheetId="2" hidden="1">#REF!</definedName>
    <definedName name="_307__123Graph_BCHART_31" localSheetId="16" hidden="1">#REF!</definedName>
    <definedName name="_307__123Graph_BCHART_31" hidden="1">#REF!</definedName>
    <definedName name="_308__123Graph_BCHART_35" localSheetId="2" hidden="1">#REF!</definedName>
    <definedName name="_308__123Graph_BCHART_35" localSheetId="16" hidden="1">#REF!</definedName>
    <definedName name="_308__123Graph_BCHART_35" hidden="1">#REF!</definedName>
    <definedName name="_31__123Graph_DCHART_25" localSheetId="16" hidden="1">#REF!</definedName>
    <definedName name="_31__123Graph_DCHART_25" hidden="1">#REF!</definedName>
    <definedName name="_318__123Graph_BCHART_5" localSheetId="2" hidden="1">#REF!</definedName>
    <definedName name="_318__123Graph_BCHART_5" localSheetId="16" hidden="1">#REF!</definedName>
    <definedName name="_318__123Graph_BCHART_5" hidden="1">#REF!</definedName>
    <definedName name="_32__123Graph_DCHART_7" localSheetId="16" hidden="1">#REF!</definedName>
    <definedName name="_32__123Graph_DCHART_7" hidden="1">#REF!</definedName>
    <definedName name="_323__123Graph_BCHART_4" localSheetId="2" hidden="1">#REF!</definedName>
    <definedName name="_323__123Graph_BCHART_4" localSheetId="16" hidden="1">#REF!</definedName>
    <definedName name="_323__123Graph_BCHART_4" hidden="1">#REF!</definedName>
    <definedName name="_33__123Graph_ECHART_26" localSheetId="16" hidden="1">#REF!</definedName>
    <definedName name="_33__123Graph_ECHART_26" hidden="1">#REF!</definedName>
    <definedName name="_332__123Graph_BCHART_6" localSheetId="2" hidden="1">#REF!</definedName>
    <definedName name="_332__123Graph_BCHART_6" localSheetId="16" hidden="1">#REF!</definedName>
    <definedName name="_332__123Graph_BCHART_6" hidden="1">#REF!</definedName>
    <definedName name="_333__123Graph_BCHART_62" localSheetId="2" hidden="1">#REF!</definedName>
    <definedName name="_333__123Graph_BCHART_62" localSheetId="16" hidden="1">#REF!</definedName>
    <definedName name="_333__123Graph_BCHART_62" hidden="1">#REF!</definedName>
    <definedName name="_334__123Graph_BCHART_66" localSheetId="2" hidden="1">#REF!</definedName>
    <definedName name="_334__123Graph_BCHART_66" localSheetId="16" hidden="1">#REF!</definedName>
    <definedName name="_334__123Graph_BCHART_66" hidden="1">#REF!</definedName>
    <definedName name="_335__123Graph_BCHART_68" localSheetId="2" hidden="1">#REF!</definedName>
    <definedName name="_335__123Graph_BCHART_68" localSheetId="16" hidden="1">#REF!</definedName>
    <definedName name="_335__123Graph_BCHART_68" hidden="1">#REF!</definedName>
    <definedName name="_336__123Graph_BCHART_69" localSheetId="2" hidden="1">#REF!</definedName>
    <definedName name="_336__123Graph_BCHART_69" localSheetId="16" hidden="1">#REF!</definedName>
    <definedName name="_336__123Graph_BCHART_69" hidden="1">#REF!</definedName>
    <definedName name="_338__123Graph_BCHART_5" localSheetId="2" hidden="1">#REF!</definedName>
    <definedName name="_338__123Graph_BCHART_5" localSheetId="16" hidden="1">#REF!</definedName>
    <definedName name="_338__123Graph_BCHART_5" hidden="1">#REF!</definedName>
    <definedName name="_34__123Graph_XCHART_1" localSheetId="16" hidden="1">#REF!</definedName>
    <definedName name="_34__123Graph_XCHART_1" hidden="1">#REF!</definedName>
    <definedName name="_35__123Graph_XCHART_8" localSheetId="16" hidden="1">#REF!</definedName>
    <definedName name="_35__123Graph_XCHART_8" hidden="1">#REF!</definedName>
    <definedName name="_353__123Graph_BCHART_6" localSheetId="2" hidden="1">#REF!</definedName>
    <definedName name="_353__123Graph_BCHART_6" localSheetId="16" hidden="1">#REF!</definedName>
    <definedName name="_353__123Graph_BCHART_6" hidden="1">#REF!</definedName>
    <definedName name="_354__123Graph_BCHART_62" localSheetId="2" hidden="1">#REF!</definedName>
    <definedName name="_354__123Graph_BCHART_62" localSheetId="16" hidden="1">#REF!</definedName>
    <definedName name="_354__123Graph_BCHART_62" hidden="1">#REF!</definedName>
    <definedName name="_354__123Graph_BCHART_7" localSheetId="2" hidden="1">#REF!</definedName>
    <definedName name="_354__123Graph_BCHART_7" localSheetId="16" hidden="1">#REF!</definedName>
    <definedName name="_354__123Graph_BCHART_7" hidden="1">#REF!</definedName>
    <definedName name="_355__123Graph_BCHART_66" localSheetId="2" hidden="1">#REF!</definedName>
    <definedName name="_355__123Graph_BCHART_66" localSheetId="16" hidden="1">#REF!</definedName>
    <definedName name="_355__123Graph_BCHART_66" hidden="1">#REF!</definedName>
    <definedName name="_355__123Graph_BCHART_70" localSheetId="2" hidden="1">#REF!</definedName>
    <definedName name="_355__123Graph_BCHART_70" localSheetId="16" hidden="1">#REF!</definedName>
    <definedName name="_355__123Graph_BCHART_70" hidden="1">#REF!</definedName>
    <definedName name="_356__123Graph_BCHART_68" localSheetId="2" hidden="1">#REF!</definedName>
    <definedName name="_356__123Graph_BCHART_68" localSheetId="16" hidden="1">#REF!</definedName>
    <definedName name="_356__123Graph_BCHART_68" hidden="1">#REF!</definedName>
    <definedName name="_356__123Graph_BCHART_71" localSheetId="2" hidden="1">#REF!</definedName>
    <definedName name="_356__123Graph_BCHART_71" localSheetId="16" hidden="1">#REF!</definedName>
    <definedName name="_356__123Graph_BCHART_71" hidden="1">#REF!</definedName>
    <definedName name="_357__123Graph_BCHART_69" localSheetId="2" hidden="1">#REF!</definedName>
    <definedName name="_357__123Graph_BCHART_69" localSheetId="16" hidden="1">#REF!</definedName>
    <definedName name="_357__123Graph_BCHART_69" hidden="1">#REF!</definedName>
    <definedName name="_374__123Graph_BCHART_8" localSheetId="2" hidden="1">#REF!</definedName>
    <definedName name="_374__123Graph_BCHART_8" localSheetId="16" hidden="1">#REF!</definedName>
    <definedName name="_374__123Graph_BCHART_8" hidden="1">#REF!</definedName>
    <definedName name="_376__123Graph_BCHART_7" localSheetId="2" hidden="1">#REF!</definedName>
    <definedName name="_376__123Graph_BCHART_7" localSheetId="16" hidden="1">#REF!</definedName>
    <definedName name="_376__123Graph_BCHART_7" hidden="1">#REF!</definedName>
    <definedName name="_377__123Graph_BCHART_70" localSheetId="2" hidden="1">#REF!</definedName>
    <definedName name="_377__123Graph_BCHART_70" localSheetId="16" hidden="1">#REF!</definedName>
    <definedName name="_377__123Graph_BCHART_70" hidden="1">#REF!</definedName>
    <definedName name="_378__123Graph_BCHART_71" localSheetId="2" hidden="1">#REF!</definedName>
    <definedName name="_378__123Graph_BCHART_71" localSheetId="16" hidden="1">#REF!</definedName>
    <definedName name="_378__123Graph_BCHART_71" hidden="1">#REF!</definedName>
    <definedName name="_388__123Graph_BCHART_9" localSheetId="2" hidden="1">#REF!</definedName>
    <definedName name="_388__123Graph_BCHART_9" localSheetId="16" hidden="1">#REF!</definedName>
    <definedName name="_388__123Graph_BCHART_9" hidden="1">#REF!</definedName>
    <definedName name="_396__123Graph_CCHART_1" localSheetId="2" hidden="1">#REF!</definedName>
    <definedName name="_396__123Graph_CCHART_1" localSheetId="16" hidden="1">#REF!</definedName>
    <definedName name="_396__123Graph_CCHART_1" hidden="1">#REF!</definedName>
    <definedName name="_397__123Graph_BCHART_8" localSheetId="2" hidden="1">#REF!</definedName>
    <definedName name="_397__123Graph_BCHART_8" localSheetId="16" hidden="1">#REF!</definedName>
    <definedName name="_397__123Graph_BCHART_8" hidden="1">#REF!</definedName>
    <definedName name="_4__123Graph_ACHART_3" localSheetId="16" hidden="1">#REF!</definedName>
    <definedName name="_4__123Graph_ACHART_3" hidden="1">#REF!</definedName>
    <definedName name="_404__123Graph_CCHART_10" localSheetId="2" hidden="1">#REF!</definedName>
    <definedName name="_404__123Graph_CCHART_10" localSheetId="16" hidden="1">#REF!</definedName>
    <definedName name="_404__123Graph_CCHART_10" hidden="1">#REF!</definedName>
    <definedName name="_412__123Graph_BCHART_9" localSheetId="2" hidden="1">#REF!</definedName>
    <definedName name="_412__123Graph_BCHART_9" localSheetId="16" hidden="1">#REF!</definedName>
    <definedName name="_412__123Graph_BCHART_9" hidden="1">#REF!</definedName>
    <definedName name="_418__123Graph_CCHART_11" localSheetId="2" hidden="1">#REF!</definedName>
    <definedName name="_418__123Graph_CCHART_11" localSheetId="16" hidden="1">#REF!</definedName>
    <definedName name="_418__123Graph_CCHART_11" hidden="1">#REF!</definedName>
    <definedName name="_419__123Graph_CCHART_12" localSheetId="2" hidden="1">#REF!</definedName>
    <definedName name="_419__123Graph_CCHART_12" localSheetId="16" hidden="1">#REF!</definedName>
    <definedName name="_419__123Graph_CCHART_12" hidden="1">#REF!</definedName>
    <definedName name="_42__123Graph_ACHART_11" localSheetId="2" hidden="1">#REF!</definedName>
    <definedName name="_42__123Graph_ACHART_11" localSheetId="16" hidden="1">#REF!</definedName>
    <definedName name="_42__123Graph_ACHART_11" hidden="1">#REF!</definedName>
    <definedName name="_420__123Graph_CCHART_1" localSheetId="2" hidden="1">#REF!</definedName>
    <definedName name="_420__123Graph_CCHART_1" localSheetId="16" hidden="1">#REF!</definedName>
    <definedName name="_420__123Graph_CCHART_1" hidden="1">#REF!</definedName>
    <definedName name="_420__123Graph_CCHART_13" localSheetId="2" hidden="1">#REF!</definedName>
    <definedName name="_420__123Graph_CCHART_13" localSheetId="16" hidden="1">#REF!</definedName>
    <definedName name="_420__123Graph_CCHART_13" hidden="1">#REF!</definedName>
    <definedName name="_421__123Graph_CCHART_14" localSheetId="2" hidden="1">#REF!</definedName>
    <definedName name="_421__123Graph_CCHART_14" localSheetId="16" hidden="1">#REF!</definedName>
    <definedName name="_421__123Graph_CCHART_14" hidden="1">#REF!</definedName>
    <definedName name="_422__123Graph_CCHART_15" localSheetId="2" hidden="1">#REF!</definedName>
    <definedName name="_422__123Graph_CCHART_15" localSheetId="16" hidden="1">#REF!</definedName>
    <definedName name="_422__123Graph_CCHART_15" hidden="1">#REF!</definedName>
    <definedName name="_423__123Graph_CCHART_16" localSheetId="2" hidden="1">#REF!</definedName>
    <definedName name="_423__123Graph_CCHART_16" localSheetId="16" hidden="1">#REF!</definedName>
    <definedName name="_423__123Graph_CCHART_16" hidden="1">#REF!</definedName>
    <definedName name="_428__123Graph_CCHART_10" localSheetId="2" hidden="1">#REF!</definedName>
    <definedName name="_428__123Graph_CCHART_10" localSheetId="16" hidden="1">#REF!</definedName>
    <definedName name="_428__123Graph_CCHART_10" hidden="1">#REF!</definedName>
    <definedName name="_437__123Graph_CCHART_2" localSheetId="2" hidden="1">#REF!</definedName>
    <definedName name="_437__123Graph_CCHART_2" localSheetId="16" hidden="1">#REF!</definedName>
    <definedName name="_437__123Graph_CCHART_2" hidden="1">#REF!</definedName>
    <definedName name="_443__123Graph_CCHART_11" localSheetId="2" hidden="1">#REF!</definedName>
    <definedName name="_443__123Graph_CCHART_11" localSheetId="16" hidden="1">#REF!</definedName>
    <definedName name="_443__123Graph_CCHART_11" hidden="1">#REF!</definedName>
    <definedName name="_444__123Graph_CCHART_12" localSheetId="2" hidden="1">#REF!</definedName>
    <definedName name="_444__123Graph_CCHART_12" localSheetId="16" hidden="1">#REF!</definedName>
    <definedName name="_444__123Graph_CCHART_12" hidden="1">#REF!</definedName>
    <definedName name="_445__123Graph_CCHART_13" localSheetId="2" hidden="1">#REF!</definedName>
    <definedName name="_445__123Graph_CCHART_13" localSheetId="16" hidden="1">#REF!</definedName>
    <definedName name="_445__123Graph_CCHART_13" hidden="1">#REF!</definedName>
    <definedName name="_445__123Graph_CCHART_3" localSheetId="2" hidden="1">#REF!</definedName>
    <definedName name="_445__123Graph_CCHART_3" localSheetId="16" hidden="1">#REF!</definedName>
    <definedName name="_445__123Graph_CCHART_3" hidden="1">#REF!</definedName>
    <definedName name="_446__123Graph_CCHART_14" localSheetId="2" hidden="1">#REF!</definedName>
    <definedName name="_446__123Graph_CCHART_14" localSheetId="16" hidden="1">#REF!</definedName>
    <definedName name="_446__123Graph_CCHART_14" hidden="1">#REF!</definedName>
    <definedName name="_447__123Graph_CCHART_15" localSheetId="2" hidden="1">#REF!</definedName>
    <definedName name="_447__123Graph_CCHART_15" localSheetId="16" hidden="1">#REF!</definedName>
    <definedName name="_447__123Graph_CCHART_15" hidden="1">#REF!</definedName>
    <definedName name="_448__123Graph_CCHART_16" localSheetId="2" hidden="1">#REF!</definedName>
    <definedName name="_448__123Graph_CCHART_16" localSheetId="16" hidden="1">#REF!</definedName>
    <definedName name="_448__123Graph_CCHART_16" hidden="1">#REF!</definedName>
    <definedName name="_45__123Graph_ACHART_11" localSheetId="2" hidden="1">#REF!</definedName>
    <definedName name="_45__123Graph_ACHART_11" localSheetId="16" hidden="1">#REF!</definedName>
    <definedName name="_45__123Graph_ACHART_11" hidden="1">#REF!</definedName>
    <definedName name="_453__123Graph_CCHART_4" localSheetId="2" hidden="1">#REF!</definedName>
    <definedName name="_453__123Graph_CCHART_4" localSheetId="16" hidden="1">#REF!</definedName>
    <definedName name="_453__123Graph_CCHART_4" hidden="1">#REF!</definedName>
    <definedName name="_461__123Graph_CCHART_5" localSheetId="2" hidden="1">#REF!</definedName>
    <definedName name="_461__123Graph_CCHART_5" localSheetId="16" hidden="1">#REF!</definedName>
    <definedName name="_461__123Graph_CCHART_5" hidden="1">#REF!</definedName>
    <definedName name="_463__123Graph_CCHART_2" localSheetId="2" hidden="1">#REF!</definedName>
    <definedName name="_463__123Graph_CCHART_2" localSheetId="16" hidden="1">#REF!</definedName>
    <definedName name="_463__123Graph_CCHART_2" hidden="1">#REF!</definedName>
    <definedName name="_469__123Graph_CCHART_6" localSheetId="2" hidden="1">#REF!</definedName>
    <definedName name="_469__123Graph_CCHART_6" localSheetId="16" hidden="1">#REF!</definedName>
    <definedName name="_469__123Graph_CCHART_6" hidden="1">#REF!</definedName>
    <definedName name="_470__123Graph_CCHART_62" localSheetId="2" hidden="1">#REF!</definedName>
    <definedName name="_470__123Graph_CCHART_62" localSheetId="16" hidden="1">#REF!</definedName>
    <definedName name="_470__123Graph_CCHART_62" hidden="1">#REF!</definedName>
    <definedName name="_471__123Graph_CCHART_3" localSheetId="2" hidden="1">#REF!</definedName>
    <definedName name="_471__123Graph_CCHART_3" localSheetId="16" hidden="1">#REF!</definedName>
    <definedName name="_471__123Graph_CCHART_3" hidden="1">#REF!</definedName>
    <definedName name="_471__123Graph_CCHART_66" localSheetId="2" hidden="1">#REF!</definedName>
    <definedName name="_471__123Graph_CCHART_66" localSheetId="16" hidden="1">#REF!</definedName>
    <definedName name="_471__123Graph_CCHART_66" hidden="1">#REF!</definedName>
    <definedName name="_472__123Graph_CCHART_68" localSheetId="2" hidden="1">#REF!</definedName>
    <definedName name="_472__123Graph_CCHART_68" localSheetId="16" hidden="1">#REF!</definedName>
    <definedName name="_472__123Graph_CCHART_68" hidden="1">#REF!</definedName>
    <definedName name="_473__123Graph_CCHART_69" localSheetId="2" hidden="1">#REF!</definedName>
    <definedName name="_473__123Graph_CCHART_69" localSheetId="16" hidden="1">#REF!</definedName>
    <definedName name="_473__123Graph_CCHART_69" hidden="1">#REF!</definedName>
    <definedName name="_479__123Graph_CCHART_4" localSheetId="2" hidden="1">#REF!</definedName>
    <definedName name="_479__123Graph_CCHART_4" localSheetId="16" hidden="1">#REF!</definedName>
    <definedName name="_479__123Graph_CCHART_4" hidden="1">#REF!</definedName>
    <definedName name="_481__123Graph_CCHART_7" localSheetId="2" hidden="1">#REF!</definedName>
    <definedName name="_481__123Graph_CCHART_7" localSheetId="16" hidden="1">#REF!</definedName>
    <definedName name="_481__123Graph_CCHART_7" hidden="1">#REF!</definedName>
    <definedName name="_482__123Graph_CCHART_70" localSheetId="2" hidden="1">#REF!</definedName>
    <definedName name="_482__123Graph_CCHART_70" localSheetId="16" hidden="1">#REF!</definedName>
    <definedName name="_482__123Graph_CCHART_70" hidden="1">#REF!</definedName>
    <definedName name="_487__123Graph_CCHART_5" localSheetId="2" hidden="1">#REF!</definedName>
    <definedName name="_487__123Graph_CCHART_5" localSheetId="16" hidden="1">#REF!</definedName>
    <definedName name="_487__123Graph_CCHART_5" hidden="1">#REF!</definedName>
    <definedName name="_490__123Graph_CCHART_8" localSheetId="2" hidden="1">#REF!</definedName>
    <definedName name="_490__123Graph_CCHART_8" localSheetId="16" hidden="1">#REF!</definedName>
    <definedName name="_490__123Graph_CCHART_8" hidden="1">#REF!</definedName>
    <definedName name="_495__123Graph_CCHART_6" localSheetId="2" hidden="1">#REF!</definedName>
    <definedName name="_495__123Graph_CCHART_6" localSheetId="16" hidden="1">#REF!</definedName>
    <definedName name="_495__123Graph_CCHART_6" hidden="1">#REF!</definedName>
    <definedName name="_496__123Graph_CCHART_62" localSheetId="2" hidden="1">#REF!</definedName>
    <definedName name="_496__123Graph_CCHART_62" localSheetId="16" hidden="1">#REF!</definedName>
    <definedName name="_496__123Graph_CCHART_62" hidden="1">#REF!</definedName>
    <definedName name="_497__123Graph_CCHART_66" localSheetId="2" hidden="1">#REF!</definedName>
    <definedName name="_497__123Graph_CCHART_66" localSheetId="16" hidden="1">#REF!</definedName>
    <definedName name="_497__123Graph_CCHART_66" hidden="1">#REF!</definedName>
    <definedName name="_498__123Graph_CCHART_68" localSheetId="2" hidden="1">#REF!</definedName>
    <definedName name="_498__123Graph_CCHART_68" localSheetId="16" hidden="1">#REF!</definedName>
    <definedName name="_498__123Graph_CCHART_68" hidden="1">#REF!</definedName>
    <definedName name="_498__123Graph_CCHART_9" localSheetId="2" hidden="1">#REF!</definedName>
    <definedName name="_498__123Graph_CCHART_9" localSheetId="16" hidden="1">#REF!</definedName>
    <definedName name="_498__123Graph_CCHART_9" hidden="1">#REF!</definedName>
    <definedName name="_499__123Graph_CCHART_69" localSheetId="2" hidden="1">#REF!</definedName>
    <definedName name="_499__123Graph_CCHART_69" localSheetId="16" hidden="1">#REF!</definedName>
    <definedName name="_499__123Graph_CCHART_69" hidden="1">#REF!</definedName>
    <definedName name="_499__123Graph_DCHART_1" localSheetId="2" hidden="1">#REF!</definedName>
    <definedName name="_499__123Graph_DCHART_1" localSheetId="16" hidden="1">#REF!</definedName>
    <definedName name="_499__123Graph_DCHART_1" hidden="1">#REF!</definedName>
    <definedName name="_5__123Graph_ACHART_4" localSheetId="16" hidden="1">#REF!</definedName>
    <definedName name="_5__123Graph_ACHART_4" hidden="1">#REF!</definedName>
    <definedName name="_507__123Graph_CCHART_7" localSheetId="2" hidden="1">#REF!</definedName>
    <definedName name="_507__123Graph_CCHART_7" localSheetId="16" hidden="1">#REF!</definedName>
    <definedName name="_507__123Graph_CCHART_7" hidden="1">#REF!</definedName>
    <definedName name="_507__123Graph_DCHART_10" localSheetId="2" hidden="1">#REF!</definedName>
    <definedName name="_507__123Graph_DCHART_10" localSheetId="16" hidden="1">#REF!</definedName>
    <definedName name="_507__123Graph_DCHART_10" hidden="1">#REF!</definedName>
    <definedName name="_508__123Graph_CCHART_70" localSheetId="2" hidden="1">#REF!</definedName>
    <definedName name="_508__123Graph_CCHART_70" localSheetId="16" hidden="1">#REF!</definedName>
    <definedName name="_508__123Graph_CCHART_70" hidden="1">#REF!</definedName>
    <definedName name="_508__123Graph_DCHART_11" localSheetId="2" hidden="1">#REF!</definedName>
    <definedName name="_508__123Graph_DCHART_11" localSheetId="16" hidden="1">#REF!</definedName>
    <definedName name="_508__123Graph_DCHART_11" hidden="1">#REF!</definedName>
    <definedName name="_509__123Graph_DCHART_13" localSheetId="2" hidden="1">#REF!</definedName>
    <definedName name="_509__123Graph_DCHART_13" localSheetId="16" hidden="1">#REF!</definedName>
    <definedName name="_509__123Graph_DCHART_13" hidden="1">#REF!</definedName>
    <definedName name="_510__123Graph_DCHART_16" localSheetId="2" hidden="1">#REF!</definedName>
    <definedName name="_510__123Graph_DCHART_16" localSheetId="16" hidden="1">#REF!</definedName>
    <definedName name="_510__123Graph_DCHART_16" hidden="1">#REF!</definedName>
    <definedName name="_511__123Graph_DCHART_2" localSheetId="2" hidden="1">#REF!</definedName>
    <definedName name="_511__123Graph_DCHART_2" localSheetId="16" hidden="1">#REF!</definedName>
    <definedName name="_511__123Graph_DCHART_2" hidden="1">#REF!</definedName>
    <definedName name="_512__123Graph_DCHART_66" localSheetId="2" hidden="1">#REF!</definedName>
    <definedName name="_512__123Graph_DCHART_66" localSheetId="16" hidden="1">#REF!</definedName>
    <definedName name="_512__123Graph_DCHART_66" hidden="1">#REF!</definedName>
    <definedName name="_513__123Graph_DCHART_68" localSheetId="2" hidden="1">#REF!</definedName>
    <definedName name="_513__123Graph_DCHART_68" localSheetId="16" hidden="1">#REF!</definedName>
    <definedName name="_513__123Graph_DCHART_68" hidden="1">#REF!</definedName>
    <definedName name="_514__123Graph_DCHART_70" localSheetId="2" hidden="1">#REF!</definedName>
    <definedName name="_514__123Graph_DCHART_70" localSheetId="16" hidden="1">#REF!</definedName>
    <definedName name="_514__123Graph_DCHART_70" hidden="1">#REF!</definedName>
    <definedName name="_516__123Graph_CCHART_8" localSheetId="2" hidden="1">#REF!</definedName>
    <definedName name="_516__123Graph_CCHART_8" localSheetId="16" hidden="1">#REF!</definedName>
    <definedName name="_516__123Graph_CCHART_8" hidden="1">#REF!</definedName>
    <definedName name="_522__123Graph_ECHART_10" localSheetId="2" hidden="1">#REF!</definedName>
    <definedName name="_522__123Graph_ECHART_10" localSheetId="16" hidden="1">#REF!</definedName>
    <definedName name="_522__123Graph_ECHART_10" hidden="1">#REF!</definedName>
    <definedName name="_523__123Graph_ECHART_11" localSheetId="2" hidden="1">#REF!</definedName>
    <definedName name="_523__123Graph_ECHART_11" localSheetId="16" hidden="1">#REF!</definedName>
    <definedName name="_523__123Graph_ECHART_11" hidden="1">#REF!</definedName>
    <definedName name="_524__123Graph_CCHART_9" localSheetId="2" hidden="1">#REF!</definedName>
    <definedName name="_524__123Graph_CCHART_9" localSheetId="16" hidden="1">#REF!</definedName>
    <definedName name="_524__123Graph_CCHART_9" hidden="1">#REF!</definedName>
    <definedName name="_524__123Graph_ECHART_2" localSheetId="2" hidden="1">#REF!</definedName>
    <definedName name="_524__123Graph_ECHART_2" localSheetId="16" hidden="1">#REF!</definedName>
    <definedName name="_524__123Graph_ECHART_2" hidden="1">#REF!</definedName>
    <definedName name="_525__123Graph_DCHART_1" localSheetId="2" hidden="1">#REF!</definedName>
    <definedName name="_525__123Graph_DCHART_1" localSheetId="16" hidden="1">#REF!</definedName>
    <definedName name="_525__123Graph_DCHART_1" hidden="1">#REF!</definedName>
    <definedName name="_525__123Graph_ECHART_66" localSheetId="2" hidden="1">#REF!</definedName>
    <definedName name="_525__123Graph_ECHART_66" localSheetId="16" hidden="1">#REF!</definedName>
    <definedName name="_525__123Graph_ECHART_66" hidden="1">#REF!</definedName>
    <definedName name="_526__123Graph_ECHART_68" localSheetId="2" hidden="1">#REF!</definedName>
    <definedName name="_526__123Graph_ECHART_68" localSheetId="16" hidden="1">#REF!</definedName>
    <definedName name="_526__123Graph_ECHART_68" hidden="1">#REF!</definedName>
    <definedName name="_533__123Graph_DCHART_10" localSheetId="2" hidden="1">#REF!</definedName>
    <definedName name="_533__123Graph_DCHART_10" localSheetId="16" hidden="1">#REF!</definedName>
    <definedName name="_533__123Graph_DCHART_10" hidden="1">#REF!</definedName>
    <definedName name="_534__123Graph_DCHART_11" localSheetId="2" hidden="1">#REF!</definedName>
    <definedName name="_534__123Graph_DCHART_11" localSheetId="16" hidden="1">#REF!</definedName>
    <definedName name="_534__123Graph_DCHART_11" hidden="1">#REF!</definedName>
    <definedName name="_534__123Graph_FCHART_10" localSheetId="2" hidden="1">#REF!</definedName>
    <definedName name="_534__123Graph_FCHART_10" localSheetId="16" hidden="1">#REF!</definedName>
    <definedName name="_534__123Graph_FCHART_10" hidden="1">#REF!</definedName>
    <definedName name="_535__123Graph_DCHART_13" localSheetId="2" hidden="1">#REF!</definedName>
    <definedName name="_535__123Graph_DCHART_13" localSheetId="16" hidden="1">#REF!</definedName>
    <definedName name="_535__123Graph_DCHART_13" hidden="1">#REF!</definedName>
    <definedName name="_536__123Graph_DCHART_16" localSheetId="2" hidden="1">#REF!</definedName>
    <definedName name="_536__123Graph_DCHART_16" localSheetId="16" hidden="1">#REF!</definedName>
    <definedName name="_536__123Graph_DCHART_16" hidden="1">#REF!</definedName>
    <definedName name="_537__123Graph_DCHART_2" localSheetId="2" hidden="1">#REF!</definedName>
    <definedName name="_537__123Graph_DCHART_2" localSheetId="16" hidden="1">#REF!</definedName>
    <definedName name="_537__123Graph_DCHART_2" hidden="1">#REF!</definedName>
    <definedName name="_538__123Graph_DCHART_66" localSheetId="2" hidden="1">#REF!</definedName>
    <definedName name="_538__123Graph_DCHART_66" localSheetId="16" hidden="1">#REF!</definedName>
    <definedName name="_538__123Graph_DCHART_66" hidden="1">#REF!</definedName>
    <definedName name="_539__123Graph_DCHART_68" localSheetId="2" hidden="1">#REF!</definedName>
    <definedName name="_539__123Graph_DCHART_68" localSheetId="16" hidden="1">#REF!</definedName>
    <definedName name="_539__123Graph_DCHART_68" hidden="1">#REF!</definedName>
    <definedName name="_540__123Graph_DCHART_70" localSheetId="2" hidden="1">#REF!</definedName>
    <definedName name="_540__123Graph_DCHART_70" localSheetId="16" hidden="1">#REF!</definedName>
    <definedName name="_540__123Graph_DCHART_70" hidden="1">#REF!</definedName>
    <definedName name="_548__123Graph_ECHART_10" localSheetId="2" hidden="1">#REF!</definedName>
    <definedName name="_548__123Graph_ECHART_10" localSheetId="16" hidden="1">#REF!</definedName>
    <definedName name="_548__123Graph_ECHART_10" hidden="1">#REF!</definedName>
    <definedName name="_548__123Graph_XCHART_10" localSheetId="2" hidden="1">#REF!</definedName>
    <definedName name="_548__123Graph_XCHART_10" localSheetId="16" hidden="1">#REF!</definedName>
    <definedName name="_548__123Graph_XCHART_10" hidden="1">#REF!</definedName>
    <definedName name="_549__123Graph_ECHART_11" localSheetId="2" hidden="1">#REF!</definedName>
    <definedName name="_549__123Graph_ECHART_11" localSheetId="16" hidden="1">#REF!</definedName>
    <definedName name="_549__123Graph_ECHART_11" hidden="1">#REF!</definedName>
    <definedName name="_550__123Graph_ECHART_2" localSheetId="2" hidden="1">#REF!</definedName>
    <definedName name="_550__123Graph_ECHART_2" localSheetId="16" hidden="1">#REF!</definedName>
    <definedName name="_550__123Graph_ECHART_2" hidden="1">#REF!</definedName>
    <definedName name="_551__123Graph_ECHART_66" localSheetId="2" hidden="1">#REF!</definedName>
    <definedName name="_551__123Graph_ECHART_66" localSheetId="16" hidden="1">#REF!</definedName>
    <definedName name="_551__123Graph_ECHART_66" hidden="1">#REF!</definedName>
    <definedName name="_552__123Graph_ECHART_68" localSheetId="2" hidden="1">#REF!</definedName>
    <definedName name="_552__123Graph_ECHART_68" localSheetId="16" hidden="1">#REF!</definedName>
    <definedName name="_552__123Graph_ECHART_68" hidden="1">#REF!</definedName>
    <definedName name="_560__123Graph_FCHART_10" localSheetId="2" hidden="1">#REF!</definedName>
    <definedName name="_560__123Graph_FCHART_10" localSheetId="16" hidden="1">#REF!</definedName>
    <definedName name="_560__123Graph_FCHART_10" hidden="1">#REF!</definedName>
    <definedName name="_562__123Graph_XCHART_11" localSheetId="2" hidden="1">#REF!</definedName>
    <definedName name="_562__123Graph_XCHART_11" localSheetId="16" hidden="1">#REF!</definedName>
    <definedName name="_562__123Graph_XCHART_11" hidden="1">#REF!</definedName>
    <definedName name="_563__123Graph_XCHART_12" localSheetId="2" hidden="1">#REF!</definedName>
    <definedName name="_563__123Graph_XCHART_12" localSheetId="16" hidden="1">#REF!</definedName>
    <definedName name="_563__123Graph_XCHART_12" hidden="1">#REF!</definedName>
    <definedName name="_564__123Graph_XCHART_13" localSheetId="2" hidden="1">#REF!</definedName>
    <definedName name="_564__123Graph_XCHART_13" localSheetId="16" hidden="1">#REF!</definedName>
    <definedName name="_564__123Graph_XCHART_13" hidden="1">#REF!</definedName>
    <definedName name="_565__123Graph_XCHART_14" localSheetId="2" hidden="1">#REF!</definedName>
    <definedName name="_565__123Graph_XCHART_14" localSheetId="16" hidden="1">#REF!</definedName>
    <definedName name="_565__123Graph_XCHART_14" hidden="1">#REF!</definedName>
    <definedName name="_566__123Graph_XCHART_15" localSheetId="2" hidden="1">#REF!</definedName>
    <definedName name="_566__123Graph_XCHART_15" localSheetId="16" hidden="1">#REF!</definedName>
    <definedName name="_566__123Graph_XCHART_15" hidden="1">#REF!</definedName>
    <definedName name="_567__123Graph_XCHART_16" localSheetId="2" hidden="1">#REF!</definedName>
    <definedName name="_567__123Graph_XCHART_16" localSheetId="16" hidden="1">#REF!</definedName>
    <definedName name="_567__123Graph_XCHART_16" hidden="1">#REF!</definedName>
    <definedName name="_575__123Graph_XCHART_10" localSheetId="2" hidden="1">#REF!</definedName>
    <definedName name="_575__123Graph_XCHART_10" localSheetId="16" hidden="1">#REF!</definedName>
    <definedName name="_575__123Graph_XCHART_10" hidden="1">#REF!</definedName>
    <definedName name="_581__123Graph_XCHART_2" localSheetId="2" hidden="1">#REF!</definedName>
    <definedName name="_581__123Graph_XCHART_2" localSheetId="16" hidden="1">#REF!</definedName>
    <definedName name="_581__123Graph_XCHART_2" hidden="1">#REF!</definedName>
    <definedName name="_590__123Graph_XCHART_11" localSheetId="2" hidden="1">#REF!</definedName>
    <definedName name="_590__123Graph_XCHART_11" localSheetId="16" hidden="1">#REF!</definedName>
    <definedName name="_590__123Graph_XCHART_11" hidden="1">#REF!</definedName>
    <definedName name="_591__123Graph_XCHART_12" localSheetId="2" hidden="1">#REF!</definedName>
    <definedName name="_591__123Graph_XCHART_12" localSheetId="16" hidden="1">#REF!</definedName>
    <definedName name="_591__123Graph_XCHART_12" hidden="1">#REF!</definedName>
    <definedName name="_592__123Graph_XCHART_13" localSheetId="2" hidden="1">#REF!</definedName>
    <definedName name="_592__123Graph_XCHART_13" localSheetId="16" hidden="1">#REF!</definedName>
    <definedName name="_592__123Graph_XCHART_13" hidden="1">#REF!</definedName>
    <definedName name="_593__123Graph_XCHART_14" localSheetId="2" hidden="1">#REF!</definedName>
    <definedName name="_593__123Graph_XCHART_14" localSheetId="16" hidden="1">#REF!</definedName>
    <definedName name="_593__123Graph_XCHART_14" hidden="1">#REF!</definedName>
    <definedName name="_594__123Graph_XCHART_15" localSheetId="2" hidden="1">#REF!</definedName>
    <definedName name="_594__123Graph_XCHART_15" localSheetId="16" hidden="1">#REF!</definedName>
    <definedName name="_594__123Graph_XCHART_15" hidden="1">#REF!</definedName>
    <definedName name="_595__123Graph_XCHART_16" localSheetId="2" hidden="1">#REF!</definedName>
    <definedName name="_595__123Graph_XCHART_16" localSheetId="16" hidden="1">#REF!</definedName>
    <definedName name="_595__123Graph_XCHART_16" hidden="1">#REF!</definedName>
    <definedName name="_595__123Graph_XCHART_3" localSheetId="2" hidden="1">#REF!</definedName>
    <definedName name="_595__123Graph_XCHART_3" localSheetId="16" hidden="1">#REF!</definedName>
    <definedName name="_595__123Graph_XCHART_3" hidden="1">#REF!</definedName>
    <definedName name="_596__123Graph_XCHART_35" localSheetId="2" hidden="1">#REF!</definedName>
    <definedName name="_596__123Graph_XCHART_35" localSheetId="16" hidden="1">#REF!</definedName>
    <definedName name="_596__123Graph_XCHART_35" hidden="1">#REF!</definedName>
    <definedName name="_6__123Graph_ACHART_5" localSheetId="16" hidden="1">#REF!</definedName>
    <definedName name="_6__123Graph_ACHART_5" hidden="1">#REF!</definedName>
    <definedName name="_60__123Graph_ACHART_12" localSheetId="2" hidden="1">#REF!</definedName>
    <definedName name="_60__123Graph_ACHART_12" localSheetId="16" hidden="1">#REF!</definedName>
    <definedName name="_60__123Graph_ACHART_12" hidden="1">#REF!</definedName>
    <definedName name="_610__123Graph_XCHART_2" localSheetId="2" hidden="1">#REF!</definedName>
    <definedName name="_610__123Graph_XCHART_2" localSheetId="16" hidden="1">#REF!</definedName>
    <definedName name="_610__123Graph_XCHART_2" hidden="1">#REF!</definedName>
    <definedName name="_610__123Graph_XCHART_4" localSheetId="2" hidden="1">#REF!</definedName>
    <definedName name="_610__123Graph_XCHART_4" localSheetId="16" hidden="1">#REF!</definedName>
    <definedName name="_610__123Graph_XCHART_4" hidden="1">#REF!</definedName>
    <definedName name="_624__123Graph_XCHART_5" localSheetId="2" hidden="1">#REF!</definedName>
    <definedName name="_624__123Graph_XCHART_5" localSheetId="16" hidden="1">#REF!</definedName>
    <definedName name="_624__123Graph_XCHART_5" hidden="1">#REF!</definedName>
    <definedName name="_625__123Graph_XCHART_3" localSheetId="2" hidden="1">#REF!</definedName>
    <definedName name="_625__123Graph_XCHART_3" localSheetId="16" hidden="1">#REF!</definedName>
    <definedName name="_625__123Graph_XCHART_3" hidden="1">#REF!</definedName>
    <definedName name="_626__123Graph_XCHART_35" localSheetId="2" hidden="1">#REF!</definedName>
    <definedName name="_626__123Graph_XCHART_35" localSheetId="16" hidden="1">#REF!</definedName>
    <definedName name="_626__123Graph_XCHART_35" hidden="1">#REF!</definedName>
    <definedName name="_638__123Graph_XCHART_6" localSheetId="2" hidden="1">#REF!</definedName>
    <definedName name="_638__123Graph_XCHART_6" localSheetId="16" hidden="1">#REF!</definedName>
    <definedName name="_638__123Graph_XCHART_6" hidden="1">#REF!</definedName>
    <definedName name="_64__123Graph_ACHART_12" localSheetId="2" hidden="1">#REF!</definedName>
    <definedName name="_64__123Graph_ACHART_12" localSheetId="16" hidden="1">#REF!</definedName>
    <definedName name="_64__123Graph_ACHART_12" hidden="1">#REF!</definedName>
    <definedName name="_641__123Graph_XCHART_4" localSheetId="2" hidden="1">#REF!</definedName>
    <definedName name="_641__123Graph_XCHART_4" localSheetId="16" hidden="1">#REF!</definedName>
    <definedName name="_641__123Graph_XCHART_4" hidden="1">#REF!</definedName>
    <definedName name="_652__123Graph_XCHART_7" localSheetId="2" hidden="1">#REF!</definedName>
    <definedName name="_652__123Graph_XCHART_7" localSheetId="16" hidden="1">#REF!</definedName>
    <definedName name="_652__123Graph_XCHART_7" hidden="1">#REF!</definedName>
    <definedName name="_653__123Graph_XCHART_71" localSheetId="2" hidden="1">#REF!</definedName>
    <definedName name="_653__123Graph_XCHART_71" localSheetId="16" hidden="1">#REF!</definedName>
    <definedName name="_653__123Graph_XCHART_71" hidden="1">#REF!</definedName>
    <definedName name="_656__123Graph_XCHART_5" localSheetId="2" hidden="1">#REF!</definedName>
    <definedName name="_656__123Graph_XCHART_5" localSheetId="16" hidden="1">#REF!</definedName>
    <definedName name="_656__123Graph_XCHART_5" hidden="1">#REF!</definedName>
    <definedName name="_667__123Graph_XCHART_8" localSheetId="2" hidden="1">#REF!</definedName>
    <definedName name="_667__123Graph_XCHART_8" localSheetId="16" hidden="1">#REF!</definedName>
    <definedName name="_667__123Graph_XCHART_8" hidden="1">#REF!</definedName>
    <definedName name="_671__123Graph_XCHART_6" localSheetId="2" hidden="1">#REF!</definedName>
    <definedName name="_671__123Graph_XCHART_6" localSheetId="16" hidden="1">#REF!</definedName>
    <definedName name="_671__123Graph_XCHART_6" hidden="1">#REF!</definedName>
    <definedName name="_681__123Graph_XCHART_9" localSheetId="2" hidden="1">#REF!</definedName>
    <definedName name="_681__123Graph_XCHART_9" localSheetId="16" hidden="1">#REF!</definedName>
    <definedName name="_681__123Graph_XCHART_9" hidden="1">#REF!</definedName>
    <definedName name="_686__123Graph_XCHART_7" localSheetId="2" hidden="1">#REF!</definedName>
    <definedName name="_686__123Graph_XCHART_7" localSheetId="16" hidden="1">#REF!</definedName>
    <definedName name="_686__123Graph_XCHART_7" hidden="1">#REF!</definedName>
    <definedName name="_687__123Graph_XCHART_71" localSheetId="2" hidden="1">#REF!</definedName>
    <definedName name="_687__123Graph_XCHART_71" localSheetId="16" hidden="1">#REF!</definedName>
    <definedName name="_687__123Graph_XCHART_71" hidden="1">#REF!</definedName>
    <definedName name="_7__123Graph_ACHART_6" localSheetId="16" hidden="1">#REF!</definedName>
    <definedName name="_7__123Graph_ACHART_6" hidden="1">#REF!</definedName>
    <definedName name="_702__123Graph_XCHART_8" localSheetId="2" hidden="1">#REF!</definedName>
    <definedName name="_702__123Graph_XCHART_8" localSheetId="16" hidden="1">#REF!</definedName>
    <definedName name="_702__123Graph_XCHART_8" hidden="1">#REF!</definedName>
    <definedName name="_717__123Graph_XCHART_9" localSheetId="2" hidden="1">#REF!</definedName>
    <definedName name="_717__123Graph_XCHART_9" localSheetId="16" hidden="1">#REF!</definedName>
    <definedName name="_717__123Graph_XCHART_9" hidden="1">#REF!</definedName>
    <definedName name="_78__123Graph_ACHART_13" localSheetId="2" hidden="1">#REF!</definedName>
    <definedName name="_78__123Graph_ACHART_13" localSheetId="16" hidden="1">#REF!</definedName>
    <definedName name="_78__123Graph_ACHART_13" hidden="1">#REF!</definedName>
    <definedName name="_79__123Graph_ACHART_14" localSheetId="2" hidden="1">#REF!</definedName>
    <definedName name="_79__123Graph_ACHART_14" localSheetId="16" hidden="1">#REF!</definedName>
    <definedName name="_79__123Graph_ACHART_14" hidden="1">#REF!</definedName>
    <definedName name="_8__123Graph_ACHART_7" localSheetId="16" hidden="1">#REF!</definedName>
    <definedName name="_8__123Graph_ACHART_7" hidden="1">#REF!</definedName>
    <definedName name="_80__123Graph_ACHART_15" localSheetId="2" hidden="1">#REF!</definedName>
    <definedName name="_80__123Graph_ACHART_15" localSheetId="16" hidden="1">#REF!</definedName>
    <definedName name="_80__123Graph_ACHART_15" hidden="1">#REF!</definedName>
    <definedName name="_81__123Graph_ACHART_16" localSheetId="2" hidden="1">#REF!</definedName>
    <definedName name="_81__123Graph_ACHART_16" localSheetId="16" hidden="1">#REF!</definedName>
    <definedName name="_81__123Graph_ACHART_16" hidden="1">#REF!</definedName>
    <definedName name="_83__123Graph_ACHART_13" localSheetId="2" hidden="1">#REF!</definedName>
    <definedName name="_83__123Graph_ACHART_13" localSheetId="16" hidden="1">#REF!</definedName>
    <definedName name="_83__123Graph_ACHART_13" hidden="1">#REF!</definedName>
    <definedName name="_84__123Graph_ACHART_14" localSheetId="2" hidden="1">#REF!</definedName>
    <definedName name="_84__123Graph_ACHART_14" localSheetId="16" hidden="1">#REF!</definedName>
    <definedName name="_84__123Graph_ACHART_14" hidden="1">#REF!</definedName>
    <definedName name="_85__123Graph_ACHART_15" localSheetId="2" hidden="1">#REF!</definedName>
    <definedName name="_85__123Graph_ACHART_15" localSheetId="16" hidden="1">#REF!</definedName>
    <definedName name="_85__123Graph_ACHART_15" hidden="1">#REF!</definedName>
    <definedName name="_86__123Graph_ACHART_16" localSheetId="2" hidden="1">#REF!</definedName>
    <definedName name="_86__123Graph_ACHART_16" localSheetId="16" hidden="1">#REF!</definedName>
    <definedName name="_86__123Graph_ACHART_16" hidden="1">#REF!</definedName>
    <definedName name="_9__123Graph_ACHART_8" localSheetId="16" hidden="1">#REF!</definedName>
    <definedName name="_9__123Graph_ACHART_8" hidden="1">#REF!</definedName>
    <definedName name="_95__123Graph_ACHART_2" localSheetId="2" hidden="1">#REF!</definedName>
    <definedName name="_95__123Graph_ACHART_2" localSheetId="16" hidden="1">#REF!</definedName>
    <definedName name="_95__123Graph_ACHART_2" hidden="1">#REF!</definedName>
    <definedName name="_Fill" localSheetId="2" hidden="1">#REF!</definedName>
    <definedName name="_Fill" localSheetId="16" hidden="1">#REF!</definedName>
    <definedName name="_Fill" hidden="1">#REF!</definedName>
    <definedName name="_xlnm._FilterDatabase" localSheetId="11" hidden="1">'Calc| Project Costs '!$A$6:$BX$103</definedName>
    <definedName name="_xlnm._FilterDatabase" localSheetId="13" hidden="1">'Capex Category Summary-DNU'!$A$5:$CR$90</definedName>
    <definedName name="_xlnm._FilterDatabase" localSheetId="5" hidden="1">#REF!</definedName>
    <definedName name="_xlnm._FilterDatabase" localSheetId="2" hidden="1">#REF!</definedName>
    <definedName name="_xlnm._FilterDatabase" localSheetId="16" hidden="1">#REF!</definedName>
    <definedName name="_xlnm._FilterDatabase" hidden="1">#REF!</definedName>
    <definedName name="_Key1" localSheetId="16" hidden="1">#REF!</definedName>
    <definedName name="_Key1" hidden="1">#REF!</definedName>
    <definedName name="_Key2" localSheetId="16" hidden="1">#REF!</definedName>
    <definedName name="_Key2" hidden="1">#REF!</definedName>
    <definedName name="_Order1" hidden="1">255</definedName>
    <definedName name="_Order2" hidden="1">255</definedName>
    <definedName name="_Sort" localSheetId="16" hidden="1">#REF!</definedName>
    <definedName name="_Sort" hidden="1">#REF!</definedName>
    <definedName name="a" localSheetId="16">#REF!</definedName>
    <definedName name="a">#REF!</definedName>
    <definedName name="A_Good_Employer" localSheetId="16">#REF!</definedName>
    <definedName name="A_Good_Employer">#REF!</definedName>
    <definedName name="A_Step1" localSheetId="16">#REF!</definedName>
    <definedName name="A_Step1">#REF!</definedName>
    <definedName name="A_Step10" localSheetId="16">#REF!</definedName>
    <definedName name="A_Step10">#REF!</definedName>
    <definedName name="A_Step2" localSheetId="16">#REF!</definedName>
    <definedName name="A_Step2">#REF!</definedName>
    <definedName name="A_Step3" localSheetId="16">#REF!</definedName>
    <definedName name="A_Step3">#REF!</definedName>
    <definedName name="A_Step4" localSheetId="16">#REF!</definedName>
    <definedName name="A_Step4">#REF!</definedName>
    <definedName name="A_Step5" localSheetId="16">#REF!</definedName>
    <definedName name="A_Step5">#REF!</definedName>
    <definedName name="A_Step6" localSheetId="16">#REF!</definedName>
    <definedName name="A_Step6">#REF!</definedName>
    <definedName name="A_Step7" localSheetId="16">#REF!</definedName>
    <definedName name="A_Step7">#REF!</definedName>
    <definedName name="A_Step8" localSheetId="16">#REF!</definedName>
    <definedName name="A_Step8">#REF!</definedName>
    <definedName name="A_Step9" localSheetId="16">#REF!</definedName>
    <definedName name="A_Step9">#REF!</definedName>
    <definedName name="A10acvalue" localSheetId="16">#REF!</definedName>
    <definedName name="A10acvalue">#REF!</definedName>
    <definedName name="A10offset">10</definedName>
    <definedName name="A11acvalue" localSheetId="16">#REF!</definedName>
    <definedName name="A11acvalue">#REF!</definedName>
    <definedName name="A11offset">11</definedName>
    <definedName name="A12acvalue" localSheetId="16">#REF!</definedName>
    <definedName name="A12acvalue">#REF!</definedName>
    <definedName name="A12offset">12</definedName>
    <definedName name="A13acvalue">#REF!</definedName>
    <definedName name="A13offset">13</definedName>
    <definedName name="A14acvalue">#REF!</definedName>
    <definedName name="A14offset">14</definedName>
    <definedName name="A15acvalue">#REF!</definedName>
    <definedName name="A15offset">15</definedName>
    <definedName name="A16acvalue">#REF!</definedName>
    <definedName name="A16offset">16</definedName>
    <definedName name="A17acvalue">#REF!</definedName>
    <definedName name="A17offset">17</definedName>
    <definedName name="A18acvalue">#REF!</definedName>
    <definedName name="A18offset">18</definedName>
    <definedName name="A19acvalue">#REF!</definedName>
    <definedName name="A19offset">19</definedName>
    <definedName name="A1acvalue">#REF!</definedName>
    <definedName name="A1offset">1</definedName>
    <definedName name="A20acvalue">#REF!</definedName>
    <definedName name="A20offset">20</definedName>
    <definedName name="A21acvalue">#REF!</definedName>
    <definedName name="A21offset">21</definedName>
    <definedName name="A22acvalue">#REF!</definedName>
    <definedName name="A22offset">22</definedName>
    <definedName name="A23acvalue">#REF!</definedName>
    <definedName name="A23offset">23</definedName>
    <definedName name="A24acvalue">#REF!</definedName>
    <definedName name="A24offset">24</definedName>
    <definedName name="A25acvalue">#REF!</definedName>
    <definedName name="A25offset">25</definedName>
    <definedName name="A26acvalue">#REF!</definedName>
    <definedName name="A26offset">26</definedName>
    <definedName name="A27acvalue">#REF!</definedName>
    <definedName name="A27offset">27</definedName>
    <definedName name="A28acvalue">#REF!</definedName>
    <definedName name="A28offset">28</definedName>
    <definedName name="A29acvalue">#REF!</definedName>
    <definedName name="A29offset">29</definedName>
    <definedName name="A2acvalue">#REF!</definedName>
    <definedName name="A2offset">2</definedName>
    <definedName name="A30acvalue">#REF!</definedName>
    <definedName name="A30offset">30</definedName>
    <definedName name="A31offset">31</definedName>
    <definedName name="A32offset">32</definedName>
    <definedName name="A33offset">33</definedName>
    <definedName name="A34offset">34</definedName>
    <definedName name="A35offset">35</definedName>
    <definedName name="A36offset">36</definedName>
    <definedName name="A37offset">37</definedName>
    <definedName name="A38offset">38</definedName>
    <definedName name="A39offset">39</definedName>
    <definedName name="A3acvalue">#REF!</definedName>
    <definedName name="A3offset">3</definedName>
    <definedName name="A40offset">40</definedName>
    <definedName name="A41offset">41</definedName>
    <definedName name="A42offset">42</definedName>
    <definedName name="A43offset">43</definedName>
    <definedName name="A44offset">44</definedName>
    <definedName name="A45offset">45</definedName>
    <definedName name="A46offset">46</definedName>
    <definedName name="A47offset">47</definedName>
    <definedName name="A48offset">48</definedName>
    <definedName name="A49offset">49</definedName>
    <definedName name="A4acvalue">#REF!</definedName>
    <definedName name="A4offset">4</definedName>
    <definedName name="A50offset">50</definedName>
    <definedName name="A5acvalue">#REF!</definedName>
    <definedName name="A5offset">5</definedName>
    <definedName name="A6acvalue">#REF!</definedName>
    <definedName name="A6offset">6</definedName>
    <definedName name="A7acvalue">#REF!</definedName>
    <definedName name="A7offset">7</definedName>
    <definedName name="A8acvalue">#REF!</definedName>
    <definedName name="A8offset">8</definedName>
    <definedName name="A9acvalue">#REF!</definedName>
    <definedName name="A9offset">9</definedName>
    <definedName name="aaaaaaa">#REF!</definedName>
    <definedName name="AAM" localSheetId="16">#REF!</definedName>
    <definedName name="AAM">#REF!</definedName>
    <definedName name="abba" localSheetId="11" hidden="1">{"Ownership",#N/A,FALSE,"Ownership";"Contents",#N/A,FALSE,"Contents"}</definedName>
    <definedName name="abba" localSheetId="0" hidden="1">{"Ownership",#N/A,FALSE,"Ownership";"Contents",#N/A,FALSE,"Contents"}</definedName>
    <definedName name="abba" localSheetId="5" hidden="1">{"Ownership",#N/A,FALSE,"Ownership";"Contents",#N/A,FALSE,"Contents"}</definedName>
    <definedName name="abba" localSheetId="2" hidden="1">{"Ownership",#N/A,FALSE,"Ownership";"Contents",#N/A,FALSE,"Contents"}</definedName>
    <definedName name="abba" localSheetId="16" hidden="1">{"Ownership",#N/A,FALSE,"Ownership";"Contents",#N/A,FALSE,"Contents"}</definedName>
    <definedName name="abba" hidden="1">{"Ownership",#N/A,FALSE,"Ownership";"Contents",#N/A,FALSE,"Contents"}</definedName>
    <definedName name="abc">#REF!</definedName>
    <definedName name="Act_LPGD" localSheetId="16">#REF!</definedName>
    <definedName name="Act_LPGD">#REF!</definedName>
    <definedName name="ACTIVITY" localSheetId="16">#REF!</definedName>
    <definedName name="ACTIVITY">#REF!</definedName>
    <definedName name="ACTPRICE" localSheetId="16">#REF!</definedName>
    <definedName name="ACTPRICE">#REF!</definedName>
    <definedName name="Actual___by_month" localSheetId="16">#REF!</definedName>
    <definedName name="Actual___by_month">#REF!</definedName>
    <definedName name="Actual___Year_to_date" localSheetId="16">#REF!</definedName>
    <definedName name="Actual___Year_to_date">#REF!</definedName>
    <definedName name="Actual_CBIT98" localSheetId="16">#REF!</definedName>
    <definedName name="Actual_CBIT98">#REF!</definedName>
    <definedName name="ACTUAL_PRICE" localSheetId="16">#REF!</definedName>
    <definedName name="ACTUAL_PRICE">#REF!</definedName>
    <definedName name="ACTUAL_TRANSPORT1" localSheetId="16">#REF!</definedName>
    <definedName name="ACTUAL_TRANSPORT1">#REF!</definedName>
    <definedName name="ACTUAL_TRANSPORT2" localSheetId="16">#REF!</definedName>
    <definedName name="ACTUAL_TRANSPORT2">#REF!</definedName>
    <definedName name="ACTUAL_YTDMIL" localSheetId="16">#REF!</definedName>
    <definedName name="ACTUAL_YTDMIL">#REF!</definedName>
    <definedName name="ACTUAL_YTDTJ" localSheetId="16">#REF!</definedName>
    <definedName name="ACTUAL_YTDTJ">#REF!</definedName>
    <definedName name="ActualCBIT" localSheetId="16">#REF!</definedName>
    <definedName name="ActualCBIT">#REF!</definedName>
    <definedName name="Actuals" localSheetId="16">#REF!</definedName>
    <definedName name="Actuals">#REF!</definedName>
    <definedName name="Adj" localSheetId="16">#REF!</definedName>
    <definedName name="Adj">#REF!</definedName>
    <definedName name="AdjDates" localSheetId="0">OFFSET('Cover Sheet'!Dates,0,1)</definedName>
    <definedName name="AdjDates" localSheetId="16">OFFSET('Output| Charts &amp; Tables'!Dates,0,1)</definedName>
    <definedName name="AdjDates">OFFSET(Dates,0,1)</definedName>
    <definedName name="AER_Service" localSheetId="2">#REF!</definedName>
    <definedName name="AER_Service" localSheetId="16">#REF!</definedName>
    <definedName name="AER_Service">#REF!</definedName>
    <definedName name="AERinflation" localSheetId="10">#REF!</definedName>
    <definedName name="AERinflation">#REF!</definedName>
    <definedName name="AGL_GAS_NETWORKS">"YTD-ACTUAL99"</definedName>
    <definedName name="Agreed_Fees_Actual___by_month">#REF!</definedName>
    <definedName name="Agreed_Fees_Actual___Year_to_date" localSheetId="16">#REF!</definedName>
    <definedName name="Agreed_Fees_Actual___Year_to_date">#REF!</definedName>
    <definedName name="Agreed_Fees_Budget___by_month" localSheetId="16">#REF!</definedName>
    <definedName name="Agreed_Fees_Budget___by_month">#REF!</definedName>
    <definedName name="Agreed_Fees_Budget___Year_to_date" localSheetId="16">#REF!</definedName>
    <definedName name="Agreed_Fees_Budget___Year_to_date">#REF!</definedName>
    <definedName name="Agreed_Fees_Prior_Year___2000_2001____by_month" localSheetId="16">#REF!</definedName>
    <definedName name="Agreed_Fees_Prior_Year___2000_2001____by_month">#REF!</definedName>
    <definedName name="Agreed_Fees_Prior_Year___2000_2001____Year_to_date" localSheetId="16">#REF!</definedName>
    <definedName name="Agreed_Fees_Prior_Year___2000_2001____Year_to_date">#REF!</definedName>
    <definedName name="AIMMSUMMARY" localSheetId="16">#REF!</definedName>
    <definedName name="AIMMSUMMARY">#REF!</definedName>
    <definedName name="Albany_UAFG_Rate" localSheetId="16">#REF!</definedName>
    <definedName name="Albany_UAFG_Rate">#REF!</definedName>
    <definedName name="AllTariff" localSheetId="16">#REF!</definedName>
    <definedName name="AllTariff">#REF!</definedName>
    <definedName name="amadeuscons" localSheetId="16">#REF!</definedName>
    <definedName name="amadeuscons">#REF!</definedName>
    <definedName name="amadeusdetailed" localSheetId="16">#REF!</definedName>
    <definedName name="amadeusdetailed">#REF!</definedName>
    <definedName name="AMADEUSSUMMARY" localSheetId="16">#REF!</definedName>
    <definedName name="AMADEUSSUMMARY">#REF!</definedName>
    <definedName name="AMCLSUMMARY" localSheetId="16">#REF!</definedName>
    <definedName name="AMCLSUMMARY">#REF!</definedName>
    <definedName name="Amcor" localSheetId="16">#REF!</definedName>
    <definedName name="Amcor">#REF!</definedName>
    <definedName name="AMT" localSheetId="16">#REF!</definedName>
    <definedName name="AMT">#REF!</definedName>
    <definedName name="Ann" localSheetId="16">#REF!</definedName>
    <definedName name="Ann">#REF!</definedName>
    <definedName name="ANNUAL" localSheetId="16">#REF!</definedName>
    <definedName name="ANNUAL">#REF!</definedName>
    <definedName name="anscount" hidden="1">1</definedName>
    <definedName name="AOF" localSheetId="16">#REF!</definedName>
    <definedName name="AOF">#REF!</definedName>
    <definedName name="Apr" localSheetId="16">#REF!</definedName>
    <definedName name="Apr">#REF!</definedName>
    <definedName name="Apr_Rec">#N/A</definedName>
    <definedName name="aria"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fasdf" localSheetId="0">Main.SAPF4Help()</definedName>
    <definedName name="asdfasdfasdfasdf" localSheetId="16">Main.SAPF4Help()</definedName>
    <definedName name="asdfasdfasdfasdf">Main.SAPF4Help()</definedName>
    <definedName name="asdfasdfasdgfgh"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set_class">#REF!</definedName>
    <definedName name="Asset1" localSheetId="0">#REF!</definedName>
    <definedName name="Asset1" localSheetId="2">#REF!</definedName>
    <definedName name="Asset1">#REF!</definedName>
    <definedName name="Asset10" localSheetId="0">#REF!</definedName>
    <definedName name="Asset10" localSheetId="2">#REF!</definedName>
    <definedName name="Asset10">#REF!</definedName>
    <definedName name="Asset11" localSheetId="0">#REF!</definedName>
    <definedName name="Asset11" localSheetId="2">#REF!</definedName>
    <definedName name="Asset11">#REF!</definedName>
    <definedName name="asset11a" localSheetId="16">#REF!</definedName>
    <definedName name="asset11a">#REF!</definedName>
    <definedName name="Asset12" localSheetId="0">#REF!</definedName>
    <definedName name="Asset12" localSheetId="2">#REF!</definedName>
    <definedName name="Asset12">#REF!</definedName>
    <definedName name="Asset13" localSheetId="0">#REF!</definedName>
    <definedName name="Asset13" localSheetId="2">#REF!</definedName>
    <definedName name="Asset13">#REF!</definedName>
    <definedName name="Asset2" localSheetId="0">#REF!</definedName>
    <definedName name="Asset2" localSheetId="2">#REF!</definedName>
    <definedName name="Asset2">#REF!</definedName>
    <definedName name="Asset3" localSheetId="0">#REF!</definedName>
    <definedName name="Asset3" localSheetId="2">#REF!</definedName>
    <definedName name="Asset3">#REF!</definedName>
    <definedName name="Asset4" localSheetId="0">#REF!</definedName>
    <definedName name="Asset4" localSheetId="2">#REF!</definedName>
    <definedName name="Asset4">#REF!</definedName>
    <definedName name="Asset5" localSheetId="0">#REF!</definedName>
    <definedName name="Asset5" localSheetId="2">#REF!</definedName>
    <definedName name="Asset5">#REF!</definedName>
    <definedName name="Asset6" localSheetId="0">#REF!</definedName>
    <definedName name="Asset6" localSheetId="2">#REF!</definedName>
    <definedName name="Asset6">#REF!</definedName>
    <definedName name="Asset7" localSheetId="0">#REF!</definedName>
    <definedName name="Asset7" localSheetId="2">#REF!</definedName>
    <definedName name="Asset7">#REF!</definedName>
    <definedName name="Asset8" localSheetId="0">#REF!</definedName>
    <definedName name="Asset8" localSheetId="2">#REF!</definedName>
    <definedName name="Asset8">#REF!</definedName>
    <definedName name="Asset9" localSheetId="0">#REF!</definedName>
    <definedName name="Asset9" localSheetId="2">#REF!</definedName>
    <definedName name="Asset9">#REF!</definedName>
    <definedName name="assset1" localSheetId="16">#REF!</definedName>
    <definedName name="assset1">#REF!</definedName>
    <definedName name="assset10" localSheetId="16">#REF!</definedName>
    <definedName name="assset10">#REF!</definedName>
    <definedName name="AUD.USD" localSheetId="16">#REF!</definedName>
    <definedName name="AUD.USD">#REF!</definedName>
    <definedName name="Aug" localSheetId="16">#REF!</definedName>
    <definedName name="Aug">#REF!</definedName>
    <definedName name="Austicks" localSheetId="16">#REF!</definedName>
    <definedName name="Austicks">#REF!</definedName>
    <definedName name="AustralBricks" localSheetId="16">#REF!</definedName>
    <definedName name="AustralBricks">#REF!</definedName>
    <definedName name="AustralianFarmCorporation" localSheetId="16">#REF!</definedName>
    <definedName name="AustralianFarmCorporation">#REF!</definedName>
    <definedName name="AustralianMeatHoldings" localSheetId="16">#REF!</definedName>
    <definedName name="AustralianMeatHoldings">#REF!</definedName>
    <definedName name="Author" localSheetId="16">#REF!</definedName>
    <definedName name="Author">#REF!</definedName>
    <definedName name="Ave_Cust_Ann_Chg_2016" localSheetId="16">#REF!</definedName>
    <definedName name="Ave_Cust_Ann_Chg_2016">#REF!</definedName>
    <definedName name="Ave_Cust_Ann_Chg_2017" localSheetId="16">#REF!</definedName>
    <definedName name="Ave_Cust_Ann_Chg_2017">#REF!</definedName>
    <definedName name="Ave_Cust_Ann_Chg_2018" localSheetId="16">#REF!</definedName>
    <definedName name="Ave_Cust_Ann_Chg_2018">#REF!</definedName>
    <definedName name="Ave_Cust_Ann_Chg_2019" localSheetId="16">#REF!</definedName>
    <definedName name="Ave_Cust_Ann_Chg_2019">#REF!</definedName>
    <definedName name="B" localSheetId="16">#REF!</definedName>
    <definedName name="B">#REF!</definedName>
    <definedName name="B3_usage_price_change_2015" localSheetId="16">#REF!</definedName>
    <definedName name="B3_usage_price_change_2015">#REF!</definedName>
    <definedName name="B3_usage_price_change_2016" localSheetId="16">#REF!</definedName>
    <definedName name="B3_usage_price_change_2016">#REF!</definedName>
    <definedName name="B3_usage_price_change_2017" localSheetId="16">#REF!</definedName>
    <definedName name="B3_usage_price_change_2017">#REF!</definedName>
    <definedName name="B3_usage_price_change_2018" localSheetId="16">#REF!</definedName>
    <definedName name="B3_usage_price_change_2018">#REF!</definedName>
    <definedName name="B3_usage_price_change_2019" localSheetId="16">#REF!</definedName>
    <definedName name="B3_usage_price_change_2019">#REF!</definedName>
    <definedName name="Balance_Detail">!$L$83:!$L$178</definedName>
    <definedName name="BALANCE_SHEET">!$A$81</definedName>
    <definedName name="balancesheet" localSheetId="16">#REF!</definedName>
    <definedName name="balancesheet">#REF!</definedName>
    <definedName name="base" localSheetId="16">#REF!</definedName>
    <definedName name="base">#REF!</definedName>
    <definedName name="BaseFee" localSheetId="16">#REF!</definedName>
    <definedName name="BaseFee">#REF!</definedName>
    <definedName name="BBB">#N/A</definedName>
    <definedName name="BC_Var1" localSheetId="16">#REF!</definedName>
    <definedName name="BC_Var1">#REF!</definedName>
    <definedName name="BC_Var10" localSheetId="16">#REF!</definedName>
    <definedName name="BC_Var10">#REF!</definedName>
    <definedName name="BC_Var2" localSheetId="16">#REF!</definedName>
    <definedName name="BC_Var2">#REF!</definedName>
    <definedName name="BC_Var3" localSheetId="16">#REF!</definedName>
    <definedName name="BC_Var3">#REF!</definedName>
    <definedName name="BC_Var4" localSheetId="16">#REF!</definedName>
    <definedName name="BC_Var4">#REF!</definedName>
    <definedName name="BC_Var5" localSheetId="16">#REF!</definedName>
    <definedName name="BC_Var5">#REF!</definedName>
    <definedName name="BC_Var6" localSheetId="16">#REF!</definedName>
    <definedName name="BC_Var6">#REF!</definedName>
    <definedName name="BC_Var7" localSheetId="16">#REF!</definedName>
    <definedName name="BC_Var7">#REF!</definedName>
    <definedName name="BC_Var8" localSheetId="16">#REF!</definedName>
    <definedName name="BC_Var8">#REF!</definedName>
    <definedName name="BC_Var9" localSheetId="16">#REF!</definedName>
    <definedName name="BC_Var9">#REF!</definedName>
    <definedName name="BCCToowong" localSheetId="16">#REF!</definedName>
    <definedName name="BCCToowong">#REF!</definedName>
    <definedName name="BCFixed" localSheetId="16">#REF!</definedName>
    <definedName name="BCFixed">#REF!</definedName>
    <definedName name="BD_Var1" localSheetId="16">#REF!</definedName>
    <definedName name="BD_Var1">#REF!</definedName>
    <definedName name="BD_Var10" localSheetId="16">#REF!</definedName>
    <definedName name="BD_Var10">#REF!</definedName>
    <definedName name="BD_Var2" localSheetId="16">#REF!</definedName>
    <definedName name="BD_Var2">#REF!</definedName>
    <definedName name="BD_Var3" localSheetId="16">#REF!</definedName>
    <definedName name="BD_Var3">#REF!</definedName>
    <definedName name="BD_Var4" localSheetId="16">#REF!</definedName>
    <definedName name="BD_Var4">#REF!</definedName>
    <definedName name="BD_Var5" localSheetId="16">#REF!</definedName>
    <definedName name="BD_Var5">#REF!</definedName>
    <definedName name="BD_Var6" localSheetId="16">#REF!</definedName>
    <definedName name="BD_Var6">#REF!</definedName>
    <definedName name="BD_Var7" localSheetId="16">#REF!</definedName>
    <definedName name="BD_Var7">#REF!</definedName>
    <definedName name="BD_Var8" localSheetId="16">#REF!</definedName>
    <definedName name="BD_Var8">#REF!</definedName>
    <definedName name="BD_Var9" localSheetId="16">#REF!</definedName>
    <definedName name="BD_Var9">#REF!</definedName>
    <definedName name="BDFixed" localSheetId="16">#REF!</definedName>
    <definedName name="BDFixed">#REF!</definedName>
    <definedName name="Be" localSheetId="16">#REF!</definedName>
    <definedName name="Be">#REF!</definedName>
    <definedName name="BEPbaseRent" localSheetId="16">#REF!</definedName>
    <definedName name="BEPbaseRent">#REF!</definedName>
    <definedName name="BEPcpiFactor" localSheetId="16">#REF!</definedName>
    <definedName name="BEPcpiFactor">#REF!</definedName>
    <definedName name="BEPoptionalRent" localSheetId="16">#REF!</definedName>
    <definedName name="BEPoptionalRent">#REF!</definedName>
    <definedName name="BI_Var1" localSheetId="16">#REF!</definedName>
    <definedName name="BI_Var1">#REF!</definedName>
    <definedName name="BI_Var10" localSheetId="16">#REF!</definedName>
    <definedName name="BI_Var10">#REF!</definedName>
    <definedName name="BI_Var2" localSheetId="16">#REF!</definedName>
    <definedName name="BI_Var2">#REF!</definedName>
    <definedName name="BI_Var3" localSheetId="16">#REF!</definedName>
    <definedName name="BI_Var3">#REF!</definedName>
    <definedName name="BI_Var4" localSheetId="16">#REF!</definedName>
    <definedName name="BI_Var4">#REF!</definedName>
    <definedName name="BI_Var5" localSheetId="16">#REF!</definedName>
    <definedName name="BI_Var5">#REF!</definedName>
    <definedName name="BI_Var6" localSheetId="16">#REF!</definedName>
    <definedName name="BI_Var6">#REF!</definedName>
    <definedName name="BI_Var7" localSheetId="16">#REF!</definedName>
    <definedName name="BI_Var7">#REF!</definedName>
    <definedName name="BI_Var8" localSheetId="16">#REF!</definedName>
    <definedName name="BI_Var8">#REF!</definedName>
    <definedName name="BI_Var9" localSheetId="16">#REF!</definedName>
    <definedName name="BI_Var9">#REF!</definedName>
    <definedName name="BIFixed" localSheetId="16">#REF!</definedName>
    <definedName name="BIFixed">#REF!</definedName>
    <definedName name="Billion" localSheetId="16">#REF!</definedName>
    <definedName name="Billion">#REF!</definedName>
    <definedName name="Billions" localSheetId="16">#REF!</definedName>
    <definedName name="Billions">#REF!</definedName>
    <definedName name="BLUE" localSheetId="16">#REF!</definedName>
    <definedName name="BLUE">#REF!</definedName>
    <definedName name="bookdepreg" localSheetId="16">#REF!</definedName>
    <definedName name="bookdepreg">#REF!</definedName>
    <definedName name="BP_1" localSheetId="16">#REF!</definedName>
    <definedName name="BP_1">#REF!</definedName>
    <definedName name="BP_2" localSheetId="16">#REF!</definedName>
    <definedName name="BP_2">#REF!</definedName>
    <definedName name="BP_StandBy" localSheetId="16">#REF!</definedName>
    <definedName name="BP_StandBy">#REF!</definedName>
    <definedName name="Bridge_amount" localSheetId="16">#REF!</definedName>
    <definedName name="Bridge_amount">#REF!</definedName>
    <definedName name="Bridge_commitment" localSheetId="16">#REF!</definedName>
    <definedName name="Bridge_commitment">#REF!</definedName>
    <definedName name="Bridge_date" localSheetId="16">#REF!</definedName>
    <definedName name="Bridge_date">#REF!</definedName>
    <definedName name="Bridge_margin" localSheetId="16">#REF!</definedName>
    <definedName name="Bridge_margin">#REF!</definedName>
    <definedName name="Bridge_margin2" localSheetId="16">#REF!</definedName>
    <definedName name="Bridge_margin2">#REF!</definedName>
    <definedName name="BrisbaneCityCouncil" localSheetId="16">#REF!</definedName>
    <definedName name="BrisbaneCityCouncil">#REF!</definedName>
    <definedName name="BrisStep1" localSheetId="16">#REF!</definedName>
    <definedName name="BrisStep1">#REF!</definedName>
    <definedName name="BrisStep2" localSheetId="16">#REF!</definedName>
    <definedName name="BrisStep2">#REF!</definedName>
    <definedName name="BrisStep3" localSheetId="16">#REF!</definedName>
    <definedName name="BrisStep3">#REF!</definedName>
    <definedName name="BrisStep4" localSheetId="16">#REF!</definedName>
    <definedName name="BrisStep4">#REF!</definedName>
    <definedName name="BrisStep5" localSheetId="16">#REF!</definedName>
    <definedName name="BrisStep5">#REF!</definedName>
    <definedName name="BrisStep6" localSheetId="16">#REF!</definedName>
    <definedName name="BrisStep6">#REF!</definedName>
    <definedName name="BS_PL" localSheetId="16">#REF!</definedName>
    <definedName name="BS_PL">#REF!</definedName>
    <definedName name="BSALSUMMARY" localSheetId="16">#REF!</definedName>
    <definedName name="BSALSUMMARY">#REF!</definedName>
    <definedName name="bssumm" localSheetId="16">#REF!</definedName>
    <definedName name="bssumm">#REF!</definedName>
    <definedName name="BTARIFF_BUD99" localSheetId="16">#REF!</definedName>
    <definedName name="BTARIFF_BUD99">#REF!</definedName>
    <definedName name="Bud_catergory" localSheetId="16">#REF!</definedName>
    <definedName name="Bud_catergory">#REF!</definedName>
    <definedName name="BUD_PRICE" localSheetId="16">#REF!</definedName>
    <definedName name="BUD_PRICE">#REF!</definedName>
    <definedName name="BUD_RECEIPTS" localSheetId="16">#REF!</definedName>
    <definedName name="BUD_RECEIPTS">#REF!</definedName>
    <definedName name="BUD_YTDMIL" localSheetId="16">#REF!</definedName>
    <definedName name="BUD_YTDMIL">#REF!</definedName>
    <definedName name="BUD_YTDTJ" localSheetId="16">#REF!</definedName>
    <definedName name="BUD_YTDTJ">#REF!</definedName>
    <definedName name="BUD_YTTJ" localSheetId="16">#REF!</definedName>
    <definedName name="BUD_YTTJ">#REF!</definedName>
    <definedName name="BUDATA" localSheetId="16">#REF!</definedName>
    <definedName name="BUDATA">#REF!</definedName>
    <definedName name="Budget" localSheetId="16">#REF!</definedName>
    <definedName name="Budget">#REF!</definedName>
    <definedName name="Budget___by_month" localSheetId="16">#REF!</definedName>
    <definedName name="Budget___by_month">#REF!</definedName>
    <definedName name="Budget___Year_to_date" localSheetId="16">#REF!</definedName>
    <definedName name="Budget___Year_to_date">#REF!</definedName>
    <definedName name="BUDGET_TRANSPORT1" localSheetId="16">#REF!</definedName>
    <definedName name="BUDGET_TRANSPORT1">#REF!</definedName>
    <definedName name="BUDGET_TRANSPORT2" localSheetId="16">#REF!</definedName>
    <definedName name="BUDGET_TRANSPORT2">#REF!</definedName>
    <definedName name="budget_variance9900" localSheetId="16">#REF!</definedName>
    <definedName name="budget_variance9900">#REF!</definedName>
    <definedName name="BudgetCBIT" localSheetId="16">#REF!</definedName>
    <definedName name="BudgetCBIT">#REF!</definedName>
    <definedName name="BUDVARTJ" localSheetId="16">#REF!</definedName>
    <definedName name="BUDVARTJ">#REF!</definedName>
    <definedName name="BUR" localSheetId="16">#REF!</definedName>
    <definedName name="BUR">#REF!</definedName>
    <definedName name="business99" localSheetId="16">#REF!</definedName>
    <definedName name="business99">#REF!</definedName>
    <definedName name="Bwood" localSheetId="16">#REF!</definedName>
    <definedName name="Bwood">#REF!</definedName>
    <definedName name="by" localSheetId="16">#REF!</definedName>
    <definedName name="by">#REF!</definedName>
    <definedName name="C_" localSheetId="16">#REF!</definedName>
    <definedName name="C_">#REF!</definedName>
    <definedName name="C_Tariffs" localSheetId="16">#REF!</definedName>
    <definedName name="C_Tariffs">#REF!</definedName>
    <definedName name="C_Var1" localSheetId="16">#REF!</definedName>
    <definedName name="C_Var1">#REF!</definedName>
    <definedName name="C_Var10" localSheetId="16">#REF!</definedName>
    <definedName name="C_Var10">#REF!</definedName>
    <definedName name="C_Var2" localSheetId="16">#REF!</definedName>
    <definedName name="C_Var2">#REF!</definedName>
    <definedName name="C_Var3" localSheetId="16">#REF!</definedName>
    <definedName name="C_Var3">#REF!</definedName>
    <definedName name="C_Var4" localSheetId="16">#REF!</definedName>
    <definedName name="C_Var4">#REF!</definedName>
    <definedName name="C_Var5" localSheetId="16">#REF!</definedName>
    <definedName name="C_Var5">#REF!</definedName>
    <definedName name="C_Var6" localSheetId="16">#REF!</definedName>
    <definedName name="C_Var6">#REF!</definedName>
    <definedName name="C_Var7" localSheetId="16">#REF!</definedName>
    <definedName name="C_Var7">#REF!</definedName>
    <definedName name="C_Var8" localSheetId="16">#REF!</definedName>
    <definedName name="C_Var8">#REF!</definedName>
    <definedName name="C_Var9" localSheetId="16">#REF!</definedName>
    <definedName name="C_Var9">#REF!</definedName>
    <definedName name="Calc_Dollar_Basis" localSheetId="2">#REF!</definedName>
    <definedName name="Calc_Dollar_Basis" localSheetId="16">#REF!</definedName>
    <definedName name="Calc_Dollar_Basis">#REF!</definedName>
    <definedName name="call2" localSheetId="16">#REF!</definedName>
    <definedName name="call2">#REF!</definedName>
    <definedName name="call2ita1" localSheetId="16">#REF!</definedName>
    <definedName name="call2ita1">#REF!</definedName>
    <definedName name="calldate" localSheetId="16">#REF!</definedName>
    <definedName name="calldate">#REF!</definedName>
    <definedName name="CAPACT_98" localSheetId="16">#REF!</definedName>
    <definedName name="CAPACT_98">#REF!</definedName>
    <definedName name="CAPACT98" localSheetId="16">#REF!</definedName>
    <definedName name="CAPACT98">#REF!</definedName>
    <definedName name="CAPACT99" localSheetId="16">#REF!</definedName>
    <definedName name="CAPACT99">#REF!</definedName>
    <definedName name="CAPBUD99" localSheetId="16">#REF!</definedName>
    <definedName name="CAPBUD99">#REF!</definedName>
    <definedName name="capex" localSheetId="16">#REF!</definedName>
    <definedName name="capex">#REF!</definedName>
    <definedName name="capex_principal" localSheetId="16">#REF!</definedName>
    <definedName name="capex_principal">#REF!</definedName>
    <definedName name="Capex_Sens" localSheetId="16">#REF!</definedName>
    <definedName name="Capex_Sens">#REF!</definedName>
    <definedName name="Capex_table" localSheetId="16">#REF!</definedName>
    <definedName name="Capex_table">#REF!</definedName>
    <definedName name="Capexreg" localSheetId="16">#REF!</definedName>
    <definedName name="Capexreg">#REF!</definedName>
    <definedName name="CAPITAL_EXPENDITURE" localSheetId="16">#REF!</definedName>
    <definedName name="CAPITAL_EXPENDITURE">#REF!</definedName>
    <definedName name="Caplagreg" localSheetId="16">#REF!</definedName>
    <definedName name="Caplagreg">#REF!</definedName>
    <definedName name="CapPymt" localSheetId="16">#REF!</definedName>
    <definedName name="CapPymt">#REF!</definedName>
    <definedName name="Capral" localSheetId="16">#REF!</definedName>
    <definedName name="Capral">#REF!</definedName>
    <definedName name="CAPVAR99" localSheetId="16">#REF!</definedName>
    <definedName name="CAPVAR99">#REF!</definedName>
    <definedName name="CARPDETAILED" localSheetId="16">#REF!</definedName>
    <definedName name="CARPDETAILED">#REF!</definedName>
    <definedName name="carpsumm" localSheetId="16">#REF!</definedName>
    <definedName name="carpsumm">#REF!</definedName>
    <definedName name="Cash_Timing" localSheetId="2">#REF!</definedName>
    <definedName name="Cash_Timing" localSheetId="16">#REF!</definedName>
    <definedName name="Cash_Timing">#REF!</definedName>
    <definedName name="CASHFLOW">!$A$180</definedName>
    <definedName name="Cashflow_Detail">!$L$182:$L$231</definedName>
    <definedName name="Cashflow_Standard">!$L$182:$L$185,!$L$194:$L$195,!$L$202:$L$203,!$L$205:$L$208,!$L$227:$L$231</definedName>
    <definedName name="Cashflow_Summary">!$L$182:$L$190,!$L$192:$L$210,!$L$212:$L$218,!$L$220:$L$225,!$L$227:$L$231</definedName>
    <definedName name="CastlemainePerkins" localSheetId="16">#REF!</definedName>
    <definedName name="CastlemainePerkins">#REF!</definedName>
    <definedName name="Categories_L1" localSheetId="2">#REF!</definedName>
    <definedName name="Categories_L1" localSheetId="16">#REF!</definedName>
    <definedName name="Categories_L1">#REF!</definedName>
    <definedName name="Categories_L2" localSheetId="2">#REF!</definedName>
    <definedName name="Categories_L2" localSheetId="16">#REF!</definedName>
    <definedName name="Categories_L2">#REF!</definedName>
    <definedName name="CBIT99" localSheetId="16">#REF!</definedName>
    <definedName name="CBIT99">#REF!</definedName>
    <definedName name="CC_1102" localSheetId="16">#REF!</definedName>
    <definedName name="CC_1102">#REF!</definedName>
    <definedName name="CC_1251" localSheetId="16">#REF!</definedName>
    <definedName name="CC_1251">#REF!</definedName>
    <definedName name="CC_1651" localSheetId="16">#REF!</definedName>
    <definedName name="CC_1651">#REF!</definedName>
    <definedName name="CCEJUNE" localSheetId="16">#REF!</definedName>
    <definedName name="CCEJUNE">#REF!</definedName>
    <definedName name="CF" localSheetId="16">#REF!</definedName>
    <definedName name="CF">#REF!</definedName>
    <definedName name="CFixed" localSheetId="16">#REF!</definedName>
    <definedName name="CFixed">#REF!</definedName>
    <definedName name="ChangeList" localSheetId="16">#REF!</definedName>
    <definedName name="ChangeList">#REF!</definedName>
    <definedName name="CHART2_Source" localSheetId="16">#REF!,#REF!,#REF!</definedName>
    <definedName name="CHART2_Source">#REF!,#REF!,#REF!</definedName>
    <definedName name="citysheet" localSheetId="16">#REF!</definedName>
    <definedName name="citysheet">#REF!</definedName>
    <definedName name="ck">37081.7900530093</definedName>
    <definedName name="CLEAR">#N/A</definedName>
    <definedName name="CLEAR1">#N/A</definedName>
    <definedName name="ClearFY1">#REF!</definedName>
    <definedName name="ClearFY2" localSheetId="16">#REF!</definedName>
    <definedName name="ClearFY2">#REF!</definedName>
    <definedName name="ClearFY3" localSheetId="16">#REF!</definedName>
    <definedName name="ClearFY3">#REF!</definedName>
    <definedName name="ClearFY4" localSheetId="16">#REF!</definedName>
    <definedName name="ClearFY4">#REF!</definedName>
    <definedName name="ClearFY5" localSheetId="16">#REF!</definedName>
    <definedName name="ClearFY5">#REF!</definedName>
    <definedName name="ClearFY6" localSheetId="16">#REF!</definedName>
    <definedName name="ClearFY6">#REF!</definedName>
    <definedName name="ClearFY7" localSheetId="16">#REF!</definedName>
    <definedName name="ClearFY7">#REF!</definedName>
    <definedName name="ClearFY8" localSheetId="16">#REF!</definedName>
    <definedName name="ClearFY8">#REF!</definedName>
    <definedName name="CLIENTCODE" localSheetId="16">#REF!</definedName>
    <definedName name="CLIENTCODE">#REF!</definedName>
    <definedName name="CLIENTTAB" localSheetId="16">#REF!</definedName>
    <definedName name="CLIENTTAB">#REF!</definedName>
    <definedName name="COA" localSheetId="16">#REF!</definedName>
    <definedName name="COA">#REF!</definedName>
    <definedName name="Coastal_UAFG_Rate" localSheetId="16">#REF!</definedName>
    <definedName name="Coastal_UAFG_Rate">#REF!</definedName>
    <definedName name="col" localSheetId="16">#REF!</definedName>
    <definedName name="col">#REF!</definedName>
    <definedName name="ColClearFY1" localSheetId="16">#REF!</definedName>
    <definedName name="ColClearFY1">#REF!</definedName>
    <definedName name="ColClearFY2" localSheetId="16">#REF!</definedName>
    <definedName name="ColClearFY2">#REF!</definedName>
    <definedName name="ColClearFY3" localSheetId="16">#REF!</definedName>
    <definedName name="ColClearFY3">#REF!</definedName>
    <definedName name="ColClearFY4" localSheetId="16">#REF!</definedName>
    <definedName name="ColClearFY4">#REF!</definedName>
    <definedName name="ColClearFY5" localSheetId="16">#REF!</definedName>
    <definedName name="ColClearFY5">#REF!</definedName>
    <definedName name="ColClearFY6" localSheetId="16">#REF!</definedName>
    <definedName name="ColClearFY6">#REF!</definedName>
    <definedName name="ColClearFY7" localSheetId="16">#REF!</definedName>
    <definedName name="ColClearFY7">#REF!</definedName>
    <definedName name="ColClearFY8" localSheetId="16">#REF!</definedName>
    <definedName name="ColClearFY8">#REF!</definedName>
    <definedName name="consdetailed" localSheetId="16">#REF!</definedName>
    <definedName name="consdetailed">#REF!</definedName>
    <definedName name="ConsolidateRutile" localSheetId="16">#REF!</definedName>
    <definedName name="ConsolidateRutile">#REF!</definedName>
    <definedName name="consRT2" localSheetId="16">#REF!</definedName>
    <definedName name="consRT2">#REF!</definedName>
    <definedName name="ConsRT3" localSheetId="16">#REF!</definedName>
    <definedName name="ConsRT3">#REF!</definedName>
    <definedName name="ConsRT4" localSheetId="16">#REF!</definedName>
    <definedName name="ConsRT4">#REF!</definedName>
    <definedName name="ConsRT5" localSheetId="16">#REF!</definedName>
    <definedName name="ConsRT5">#REF!</definedName>
    <definedName name="CONSSUMMARY" localSheetId="16">#REF!</definedName>
    <definedName name="CONSSUMMARY">#REF!</definedName>
    <definedName name="CONTRACT" localSheetId="16">#REF!</definedName>
    <definedName name="CONTRACT">#REF!</definedName>
    <definedName name="CONTRACTCUST_BUD99" localSheetId="16">#REF!</definedName>
    <definedName name="CONTRACTCUST_BUD99">#REF!</definedName>
    <definedName name="CONTRACTTRANSPORT" localSheetId="16">#REF!</definedName>
    <definedName name="CONTRACTTRANSPORT">#REF!</definedName>
    <definedName name="Core_Calc" localSheetId="16">#REF!</definedName>
    <definedName name="Core_Calc">#REF!</definedName>
    <definedName name="Core_input" localSheetId="16">#REF!</definedName>
    <definedName name="Core_input">#REF!</definedName>
    <definedName name="CostCodes" localSheetId="16">#REF!</definedName>
    <definedName name="CostCodes">#REF!</definedName>
    <definedName name="CPI_INCREASE" localSheetId="16">#REF!</definedName>
    <definedName name="CPI_INCREASE">#REF!</definedName>
    <definedName name="CPI_Sens" localSheetId="16">#REF!</definedName>
    <definedName name="CPI_Sens">#REF!</definedName>
    <definedName name="CPI_Sensitivity" localSheetId="16">#REF!</definedName>
    <definedName name="CPI_Sensitivity">#REF!</definedName>
    <definedName name="CPIb" localSheetId="16">#REF!</definedName>
    <definedName name="CPIb">#REF!</definedName>
    <definedName name="CRCP_final_year" localSheetId="16">#REF!</definedName>
    <definedName name="CRCP_final_year">#REF!</definedName>
    <definedName name="CRCP_span">#N/A</definedName>
    <definedName name="CRCP_y1" localSheetId="16">#REF!</definedName>
    <definedName name="CRCP_y1">#REF!</definedName>
    <definedName name="CRCP_y10" localSheetId="16">#REF!</definedName>
    <definedName name="CRCP_y10">#REF!</definedName>
    <definedName name="CRCP_y11" localSheetId="16">#REF!</definedName>
    <definedName name="CRCP_y11">#REF!</definedName>
    <definedName name="CRCP_y12" localSheetId="16">#REF!</definedName>
    <definedName name="CRCP_y12">#REF!</definedName>
    <definedName name="CRCP_y13" localSheetId="16">#REF!</definedName>
    <definedName name="CRCP_y13">#REF!</definedName>
    <definedName name="CRCP_y14" localSheetId="16">#REF!</definedName>
    <definedName name="CRCP_y14">#REF!</definedName>
    <definedName name="CRCP_y15" localSheetId="16">#REF!</definedName>
    <definedName name="CRCP_y15">#REF!</definedName>
    <definedName name="CRCP_y2" localSheetId="16">#REF!</definedName>
    <definedName name="CRCP_y2">#REF!</definedName>
    <definedName name="CRCP_y3" localSheetId="16">#REF!</definedName>
    <definedName name="CRCP_y3">#REF!</definedName>
    <definedName name="CRCP_y4" localSheetId="2">#REF!</definedName>
    <definedName name="CRCP_y4" localSheetId="16">#REF!</definedName>
    <definedName name="CRCP_y4">#REF!</definedName>
    <definedName name="CRCP_y5" localSheetId="2">#REF!</definedName>
    <definedName name="CRCP_y5" localSheetId="16">#REF!</definedName>
    <definedName name="CRCP_y5">#REF!</definedName>
    <definedName name="CRCP_y6" localSheetId="16">#REF!</definedName>
    <definedName name="CRCP_y6">#REF!</definedName>
    <definedName name="CRCP_y7" localSheetId="16">#REF!</definedName>
    <definedName name="CRCP_y7">#REF!</definedName>
    <definedName name="CRCP_y8" localSheetId="16">#REF!</definedName>
    <definedName name="CRCP_y8">#REF!</definedName>
    <definedName name="CRCP_y9" localSheetId="16">#REF!</definedName>
    <definedName name="CRCP_y9">#REF!</definedName>
    <definedName name="csDesignMode">1</definedName>
    <definedName name="Cur_Catergory" localSheetId="16">#REF!</definedName>
    <definedName name="Cur_Catergory">#REF!</definedName>
    <definedName name="Cur_period" localSheetId="16">#REF!</definedName>
    <definedName name="Cur_period">#REF!</definedName>
    <definedName name="Currency" localSheetId="16">#REF!</definedName>
    <definedName name="Currency">#REF!</definedName>
    <definedName name="CurrentMonth" localSheetId="16">#REF!</definedName>
    <definedName name="CurrentMonth">#REF!</definedName>
    <definedName name="CurrentYear" localSheetId="16">#REF!</definedName>
    <definedName name="CurrentYear">#REF!</definedName>
    <definedName name="CurrMonth" localSheetId="16">#REF!</definedName>
    <definedName name="CurrMonth">#REF!</definedName>
    <definedName name="CUSTBUD99" localSheetId="16">#REF!</definedName>
    <definedName name="CUSTBUD99">#REF!</definedName>
    <definedName name="CUSTGAINS" localSheetId="16">#REF!</definedName>
    <definedName name="CUSTGAINS">#REF!</definedName>
    <definedName name="CUSTGAINS99" localSheetId="16">#REF!</definedName>
    <definedName name="CUSTGAINS99">#REF!</definedName>
    <definedName name="CUSTOMER_SITES" localSheetId="16">#REF!</definedName>
    <definedName name="CUSTOMER_SITES">#REF!</definedName>
    <definedName name="Customer_Table" localSheetId="16">#REF!</definedName>
    <definedName name="Customer_Table">#REF!</definedName>
    <definedName name="CUSTOMER_TABLE_2" localSheetId="16">#REF!</definedName>
    <definedName name="CUSTOMER_TABLE_2">#REF!</definedName>
    <definedName name="CUSTOMERS" localSheetId="16">#REF!</definedName>
    <definedName name="CUSTOMERS">#REF!</definedName>
    <definedName name="CUSTOMERSITES" localSheetId="16">#REF!</definedName>
    <definedName name="CUSTOMERSITES">#REF!</definedName>
    <definedName name="CUSTOMERTABLE" localSheetId="16">#REF!</definedName>
    <definedName name="CUSTOMERTABLE">#REF!</definedName>
    <definedName name="CVar_1" localSheetId="16">#REF!</definedName>
    <definedName name="CVar_1">#REF!</definedName>
    <definedName name="CVar_10" localSheetId="16">#REF!</definedName>
    <definedName name="CVar_10">#REF!</definedName>
    <definedName name="CVar_2" localSheetId="16">#REF!</definedName>
    <definedName name="CVar_2">#REF!</definedName>
    <definedName name="CVar_3" localSheetId="16">#REF!</definedName>
    <definedName name="CVar_3">#REF!</definedName>
    <definedName name="D_Tariffs" localSheetId="16">#REF!</definedName>
    <definedName name="D_Tariffs">#REF!</definedName>
    <definedName name="data_budget" localSheetId="16">IF(UPPER(#REF!)="JULY",#REF!,#REF!)</definedName>
    <definedName name="data_budget">IF(UPPER(#REF!)="JULY",#REF!,#REF!)</definedName>
    <definedName name="data_chart" localSheetId="16">IF(UPPER(#REF!)="JULY",#REF!,IF(UPPER(#REF!)="AUGUST",#REF!,#REF!))</definedName>
    <definedName name="data_chart">IF(UPPER(#REF!)="JULY",#REF!,IF(UPPER(#REF!)="AUGUST",#REF!,#REF!))</definedName>
    <definedName name="Data_input" localSheetId="16">#REF!</definedName>
    <definedName name="Data_input">#REF!</definedName>
    <definedName name="DATA10" localSheetId="16">#REF!</definedName>
    <definedName name="DATA10">#REF!</definedName>
    <definedName name="DATA11" localSheetId="16">#REF!</definedName>
    <definedName name="DATA11">#REF!</definedName>
    <definedName name="DATA8" localSheetId="16">#REF!</definedName>
    <definedName name="DATA8">#REF!</definedName>
    <definedName name="DATA9" localSheetId="16">#REF!</definedName>
    <definedName name="DATA9">#REF!</definedName>
    <definedName name="Date_BS" localSheetId="16">#REF!</definedName>
    <definedName name="Date_BS">#REF!</definedName>
    <definedName name="Date_Ref" localSheetId="16">#REF!</definedName>
    <definedName name="Date_Ref">#REF!</definedName>
    <definedName name="Dates" localSheetId="0">OFFSET(DateLength,0,0,COUNT(DateLength),1)</definedName>
    <definedName name="Dates" localSheetId="16">OFFSET(DateLength,0,0,COUNT(DateLength),1)</definedName>
    <definedName name="Dates">OFFSET(DateLength,0,0,COUNT(DateLength),1)</definedName>
    <definedName name="Days_In_Wk" localSheetId="16">#REF!</definedName>
    <definedName name="Days_In_Wk">#REF!</definedName>
    <definedName name="DCEJUNE" localSheetId="16">#REF!</definedName>
    <definedName name="DCEJUNE">#REF!</definedName>
    <definedName name="DD_Denom" localSheetId="16">#REF!</definedName>
    <definedName name="DD_Denom">#REF!</definedName>
    <definedName name="DD_Fin_YE_Mth" localSheetId="16">#REF!</definedName>
    <definedName name="DD_Fin_YE_Mth">#REF!</definedName>
    <definedName name="DD_Model_Per_Type" localSheetId="16">#REF!</definedName>
    <definedName name="DD_Model_Per_Type">#REF!</definedName>
    <definedName name="Dec" localSheetId="16">#REF!</definedName>
    <definedName name="Dec">#REF!</definedName>
    <definedName name="Dec08TB" localSheetId="2" hidden="1">#REF!</definedName>
    <definedName name="Dec08TB" localSheetId="16" hidden="1">#REF!</definedName>
    <definedName name="Dec08TB" hidden="1">#REF!</definedName>
    <definedName name="Dec19Jun21CPI" localSheetId="10">#REF!</definedName>
    <definedName name="Dec19Jun21CPI" localSheetId="2">#REF!</definedName>
    <definedName name="Dec19Jun21CPI">[1]CPI!$F$21</definedName>
    <definedName name="Dec20Dec24CPI" localSheetId="0">#REF!</definedName>
    <definedName name="Dec20Dec24CPI">#REF!</definedName>
    <definedName name="Dec24Jun26CPI" localSheetId="0">#REF!</definedName>
    <definedName name="Dec24Jun26CPI" localSheetId="2">#REF!</definedName>
    <definedName name="Dec24Jun26CPI" localSheetId="16">#REF!</definedName>
    <definedName name="Dec24Jun26CPI">'Input| CPI'!$F$20</definedName>
    <definedName name="Deflation_factor_AUD" localSheetId="16">#REF!</definedName>
    <definedName name="Deflation_factor_AUD">#REF!</definedName>
    <definedName name="Deflation_factor_prior" localSheetId="16">#REF!</definedName>
    <definedName name="Deflation_factor_prior">#REF!</definedName>
    <definedName name="Delivering_for_Customers" localSheetId="16">#REF!</definedName>
    <definedName name="Delivering_for_Customers">#REF!</definedName>
    <definedName name="Delta" localSheetId="16">#REF!</definedName>
    <definedName name="Delta">#REF!</definedName>
    <definedName name="Demand_Consumption_Data" localSheetId="16">#REF!</definedName>
    <definedName name="Demand_Consumption_Data">#REF!</definedName>
    <definedName name="DepartmentName" localSheetId="16">#REF!</definedName>
    <definedName name="DepartmentName">#REF!</definedName>
    <definedName name="desp" localSheetId="16">#REF!</definedName>
    <definedName name="desp">#REF!</definedName>
    <definedName name="DETAILEDCONSOLIDATION" localSheetId="16">#REF!</definedName>
    <definedName name="DETAILEDCONSOLIDATION">#REF!</definedName>
    <definedName name="Details" localSheetId="16">#REF!</definedName>
    <definedName name="Details">#REF!</definedName>
    <definedName name="DFixed" localSheetId="16">#REF!</definedName>
    <definedName name="DFixed">#REF!</definedName>
    <definedName name="DinStep1" localSheetId="16">#REF!</definedName>
    <definedName name="DinStep1">#REF!</definedName>
    <definedName name="DinStep2" localSheetId="16">#REF!</definedName>
    <definedName name="DinStep2">#REF!</definedName>
    <definedName name="DinStep3" localSheetId="16">#REF!</definedName>
    <definedName name="DinStep3">#REF!</definedName>
    <definedName name="DinStep4" localSheetId="16">#REF!</definedName>
    <definedName name="DinStep4">#REF!</definedName>
    <definedName name="DinStep5" localSheetId="16">#REF!</definedName>
    <definedName name="DinStep5">#REF!</definedName>
    <definedName name="DinStep6" localSheetId="16">#REF!</definedName>
    <definedName name="DinStep6">#REF!</definedName>
    <definedName name="Discount_rate" localSheetId="16">#REF!</definedName>
    <definedName name="Discount_rate">#REF!</definedName>
    <definedName name="Discount_rate_prior" localSheetId="16">#REF!</definedName>
    <definedName name="Discount_rate_prior">#REF!</definedName>
    <definedName name="Divest_Assumptions">!$A$409</definedName>
    <definedName name="DME_Dirty" hidden="1">"False"</definedName>
    <definedName name="DMHQ04">#REF!</definedName>
    <definedName name="dms_060301_checkvalue" localSheetId="16">#REF!</definedName>
    <definedName name="dms_060301_checkvalue">#REF!</definedName>
    <definedName name="dms_060301_LastRow" localSheetId="16">#REF!</definedName>
    <definedName name="dms_060301_LastRow">#REF!</definedName>
    <definedName name="dms_060701_ARR_MaxRows" localSheetId="16">#REF!</definedName>
    <definedName name="dms_060701_ARR_MaxRows">#REF!</definedName>
    <definedName name="dms_060701_Reset_MaxRows" localSheetId="16">#REF!</definedName>
    <definedName name="dms_060701_Reset_MaxRows">#REF!</definedName>
    <definedName name="dms_060701_StartDateTxt" localSheetId="16">#REF!</definedName>
    <definedName name="dms_060701_StartDateTxt">#REF!</definedName>
    <definedName name="dms_0608_LastRow" localSheetId="16">#REF!</definedName>
    <definedName name="dms_0608_LastRow">#REF!</definedName>
    <definedName name="dms_0608_OffsetRows" localSheetId="16">#REF!</definedName>
    <definedName name="dms_0608_OffsetRows">#REF!</definedName>
    <definedName name="dms_060801_StartCell" localSheetId="16">#REF!</definedName>
    <definedName name="dms_060801_StartCell">#REF!</definedName>
    <definedName name="dms_663_List" localSheetId="16">#REF!</definedName>
    <definedName name="dms_663_List">#REF!</definedName>
    <definedName name="dms_ABN_List" localSheetId="16">#REF!</definedName>
    <definedName name="dms_ABN_List">#REF!</definedName>
    <definedName name="dms_Addr1_List" localSheetId="16">#REF!</definedName>
    <definedName name="dms_Addr1_List">#REF!</definedName>
    <definedName name="dms_Addr2_List" localSheetId="16">#REF!</definedName>
    <definedName name="dms_Addr2_List">#REF!</definedName>
    <definedName name="dms_AGN_Assets" localSheetId="16">#REF!</definedName>
    <definedName name="dms_AGN_Assets">#REF!</definedName>
    <definedName name="dms_Amendment_Text" localSheetId="16">#REF!</definedName>
    <definedName name="dms_Amendment_Text">#REF!</definedName>
    <definedName name="dms_Cal_Year_B4_CRY" localSheetId="16">#REF!</definedName>
    <definedName name="dms_Cal_Year_B4_CRY">#REF!</definedName>
    <definedName name="dms_CBD_flag" localSheetId="16">#REF!</definedName>
    <definedName name="dms_CBD_flag">#REF!</definedName>
    <definedName name="dms_CF_8.1_Neg" localSheetId="16">#REF!</definedName>
    <definedName name="dms_CF_8.1_Neg">#REF!</definedName>
    <definedName name="dms_CF_TradingName" localSheetId="16">#REF!</definedName>
    <definedName name="dms_CF_TradingName">#REF!</definedName>
    <definedName name="dms_CFinalYear_List" localSheetId="16">#REF!</definedName>
    <definedName name="dms_CFinalYear_List">#REF!</definedName>
    <definedName name="dms_Confid_status_List" localSheetId="16">#REF!</definedName>
    <definedName name="dms_Confid_status_List">#REF!</definedName>
    <definedName name="dms_CRCP_FirstYear_Result" localSheetId="16">#REF!</definedName>
    <definedName name="dms_CRCP_FirstYear_Result">#REF!</definedName>
    <definedName name="dms_CRCP_index" localSheetId="16">#REF!</definedName>
    <definedName name="dms_CRCP_index">#REF!</definedName>
    <definedName name="dms_CRCP_start_row" localSheetId="16">#REF!</definedName>
    <definedName name="dms_CRCP_start_row">#REF!</definedName>
    <definedName name="dms_CRCP_years" localSheetId="16">#REF!</definedName>
    <definedName name="dms_CRCP_years">#REF!</definedName>
    <definedName name="dms_CRCP_yR" localSheetId="16">#REF!</definedName>
    <definedName name="dms_CRCP_yR">#REF!</definedName>
    <definedName name="dms_CRCP_yS" localSheetId="16">#REF!</definedName>
    <definedName name="dms_CRCP_yS">#REF!</definedName>
    <definedName name="dms_CRCP_yT" localSheetId="16">#REF!</definedName>
    <definedName name="dms_CRCP_yT">#REF!</definedName>
    <definedName name="dms_CRCP_yU" localSheetId="16">#REF!</definedName>
    <definedName name="dms_CRCP_yU">#REF!</definedName>
    <definedName name="dms_CRCP_yV" localSheetId="16">#REF!</definedName>
    <definedName name="dms_CRCP_yV">#REF!</definedName>
    <definedName name="dms_CRCP_yW" localSheetId="16">#REF!</definedName>
    <definedName name="dms_CRCP_yW">#REF!</definedName>
    <definedName name="dms_CRCP_yX" localSheetId="16">#REF!</definedName>
    <definedName name="dms_CRCP_yX">#REF!</definedName>
    <definedName name="dms_CRCP_yY" localSheetId="16">#REF!</definedName>
    <definedName name="dms_CRCP_yY">#REF!</definedName>
    <definedName name="dms_CRCP_yZ" localSheetId="16">#REF!</definedName>
    <definedName name="dms_CRCP_yZ">#REF!</definedName>
    <definedName name="dms_CRCPlength_List" localSheetId="16">#REF!</definedName>
    <definedName name="dms_CRCPlength_List">#REF!</definedName>
    <definedName name="dms_CRCPlength_Num" localSheetId="16">#REF!</definedName>
    <definedName name="dms_CRCPlength_Num">#REF!</definedName>
    <definedName name="dms_CRCPlength_Num_List" localSheetId="16">#REF!</definedName>
    <definedName name="dms_CRCPlength_Num_List">#REF!</definedName>
    <definedName name="dms_CRY_ListC" localSheetId="16">#REF!</definedName>
    <definedName name="dms_CRY_ListC">#REF!</definedName>
    <definedName name="dms_CRY_ListF" localSheetId="16">#REF!</definedName>
    <definedName name="dms_CRY_ListF">#REF!</definedName>
    <definedName name="dms_CRY_RYE" localSheetId="16">#REF!</definedName>
    <definedName name="dms_CRY_RYE">#REF!</definedName>
    <definedName name="dms_CRY_start_row" localSheetId="16">#REF!</definedName>
    <definedName name="dms_CRY_start_row">#REF!</definedName>
    <definedName name="dms_CRY_start_year" localSheetId="16">#REF!</definedName>
    <definedName name="dms_CRY_start_year">#REF!</definedName>
    <definedName name="dms_DataQuality_List" localSheetId="16">#REF!</definedName>
    <definedName name="dms_DataQuality_List">#REF!</definedName>
    <definedName name="dms_DeterminationRef_List" localSheetId="16">#REF!</definedName>
    <definedName name="dms_DeterminationRef_List">#REF!</definedName>
    <definedName name="dms_DollarReal" localSheetId="2">#REF!</definedName>
    <definedName name="dms_DollarReal" localSheetId="16">#REF!</definedName>
    <definedName name="dms_DollarReal">#REF!</definedName>
    <definedName name="dms_DollarReal_year" localSheetId="16">#REF!</definedName>
    <definedName name="dms_DollarReal_year">#REF!</definedName>
    <definedName name="dms_DollarRealPrev_y5" localSheetId="16">#REF!</definedName>
    <definedName name="dms_DollarRealPrev_y5">#REF!</definedName>
    <definedName name="dms_ESCALATOR_rows" localSheetId="16">#REF!</definedName>
    <definedName name="dms_ESCALATOR_rows">#REF!</definedName>
    <definedName name="dms_FeederName_1" localSheetId="16">#REF!</definedName>
    <definedName name="dms_FeederName_1">#REF!</definedName>
    <definedName name="dms_FeederName_2" localSheetId="16">#REF!</definedName>
    <definedName name="dms_FeederName_2">#REF!</definedName>
    <definedName name="dms_FeederName_3" localSheetId="16">#REF!</definedName>
    <definedName name="dms_FeederName_3">#REF!</definedName>
    <definedName name="dms_FeederName_4" localSheetId="16">#REF!</definedName>
    <definedName name="dms_FeederName_4">#REF!</definedName>
    <definedName name="dms_FeederName_5" localSheetId="16">#REF!</definedName>
    <definedName name="dms_FeederName_5">#REF!</definedName>
    <definedName name="dms_FeederType_5_flag" localSheetId="16">#REF!</definedName>
    <definedName name="dms_FeederType_5_flag">#REF!</definedName>
    <definedName name="dms_FifthFeeder_flag_NSP" localSheetId="16">#REF!</definedName>
    <definedName name="dms_FifthFeeder_flag_NSP">#REF!</definedName>
    <definedName name="dms_FinalYear_List" localSheetId="16">#REF!</definedName>
    <definedName name="dms_FinalYear_List">#REF!</definedName>
    <definedName name="dms_FormControl_Choices" localSheetId="16">#REF!</definedName>
    <definedName name="dms_FormControl_Choices">#REF!</definedName>
    <definedName name="dms_FormControl_List" localSheetId="16">#REF!</definedName>
    <definedName name="dms_FormControl_List">#REF!</definedName>
    <definedName name="dms_FRCP_start_row" localSheetId="16">#REF!</definedName>
    <definedName name="dms_FRCP_start_row">#REF!</definedName>
    <definedName name="dms_FRCP_y2" localSheetId="16">#REF!</definedName>
    <definedName name="dms_FRCP_y2">#REF!</definedName>
    <definedName name="dms_FRCP_y3" localSheetId="16">#REF!</definedName>
    <definedName name="dms_FRCP_y3">#REF!</definedName>
    <definedName name="dms_FRCP_y4" localSheetId="16">#REF!</definedName>
    <definedName name="dms_FRCP_y4">#REF!</definedName>
    <definedName name="dms_FRCP_y5" localSheetId="16">#REF!</definedName>
    <definedName name="dms_FRCP_y5">#REF!</definedName>
    <definedName name="dms_FRCP_y6" localSheetId="16">#REF!</definedName>
    <definedName name="dms_FRCP_y6">#REF!</definedName>
    <definedName name="dms_FRCP_y7" localSheetId="16">#REF!</definedName>
    <definedName name="dms_FRCP_y7">#REF!</definedName>
    <definedName name="dms_FRCP_y8" localSheetId="16">#REF!</definedName>
    <definedName name="dms_FRCP_y8">#REF!</definedName>
    <definedName name="dms_FRCP_y9" localSheetId="16">#REF!</definedName>
    <definedName name="dms_FRCP_y9">#REF!</definedName>
    <definedName name="dms_FRCPlength_List" localSheetId="16">#REF!</definedName>
    <definedName name="dms_FRCPlength_List">#REF!</definedName>
    <definedName name="dms_FRCPlength_Num" localSheetId="16">#REF!</definedName>
    <definedName name="dms_FRCPlength_Num">#REF!</definedName>
    <definedName name="dms_FRCPlength_Num_List" localSheetId="16">#REF!</definedName>
    <definedName name="dms_FRCPlength_Num_List">#REF!</definedName>
    <definedName name="dms_Header_Span" localSheetId="16">#REF!</definedName>
    <definedName name="dms_Header_Span">#REF!</definedName>
    <definedName name="dms_InputSource" localSheetId="16">#REF!</definedName>
    <definedName name="dms_InputSource">#REF!</definedName>
    <definedName name="dms_InputTradingName" localSheetId="16">#REF!</definedName>
    <definedName name="dms_InputTradingName">#REF!</definedName>
    <definedName name="dms_JurisdictionList" localSheetId="16">#REF!</definedName>
    <definedName name="dms_JurisdictionList">#REF!</definedName>
    <definedName name="dms_LeapYear_Result" localSheetId="16">#REF!</definedName>
    <definedName name="dms_LeapYear_Result">#REF!</definedName>
    <definedName name="dms_LongRural_flag" localSheetId="16">#REF!</definedName>
    <definedName name="dms_LongRural_flag">#REF!</definedName>
    <definedName name="dms_Model" localSheetId="16">#REF!</definedName>
    <definedName name="dms_Model">#REF!</definedName>
    <definedName name="dms_Model_List" localSheetId="16">#REF!</definedName>
    <definedName name="dms_Model_List">#REF!</definedName>
    <definedName name="dms_Model_Span" localSheetId="16">#REF!</definedName>
    <definedName name="dms_Model_Span">#REF!</definedName>
    <definedName name="dms_Model_Span_List" localSheetId="16">#REF!</definedName>
    <definedName name="dms_Model_Span_List">#REF!</definedName>
    <definedName name="dms_MultiYear_FinalYear_Ref" localSheetId="16">#REF!</definedName>
    <definedName name="dms_MultiYear_FinalYear_Ref">#REF!</definedName>
    <definedName name="dms_MultiYear_Flag" localSheetId="16">#REF!</definedName>
    <definedName name="dms_MultiYear_Flag">#REF!</definedName>
    <definedName name="dms_MultiYear_ResponseFlag" localSheetId="16">#REF!</definedName>
    <definedName name="dms_MultiYear_ResponseFlag">#REF!</definedName>
    <definedName name="dms_PAddr1_List" localSheetId="16">#REF!</definedName>
    <definedName name="dms_PAddr1_List">#REF!</definedName>
    <definedName name="dms_PAddr2_List" localSheetId="16">#REF!</definedName>
    <definedName name="dms_PAddr2_List">#REF!</definedName>
    <definedName name="dms_PRCP_start_row" localSheetId="16">#REF!</definedName>
    <definedName name="dms_PRCP_start_row">#REF!</definedName>
    <definedName name="dms_PRCPlength_List" localSheetId="16">#REF!</definedName>
    <definedName name="dms_PRCPlength_List">#REF!</definedName>
    <definedName name="dms_PRCPlength_Num" localSheetId="16">#REF!</definedName>
    <definedName name="dms_PRCPlength_Num">#REF!</definedName>
    <definedName name="dms_Previous_DollarReal_year" localSheetId="16">#REF!</definedName>
    <definedName name="dms_Previous_DollarReal_year">#REF!</definedName>
    <definedName name="dms_PState_List" localSheetId="16">#REF!</definedName>
    <definedName name="dms_PState_List">#REF!</definedName>
    <definedName name="dms_PSuburb_List" localSheetId="16">#REF!</definedName>
    <definedName name="dms_PSuburb_List">#REF!</definedName>
    <definedName name="dms_Public_Lighting_List" localSheetId="16">#REF!</definedName>
    <definedName name="dms_Public_Lighting_List">#REF!</definedName>
    <definedName name="dms_Reset_final_year" localSheetId="16">#REF!</definedName>
    <definedName name="dms_Reset_final_year">#REF!</definedName>
    <definedName name="dms_Reset_RYE" localSheetId="16">#REF!</definedName>
    <definedName name="dms_Reset_RYE">#REF!</definedName>
    <definedName name="dms_RPT" localSheetId="16">#REF!</definedName>
    <definedName name="dms_RPT">#REF!</definedName>
    <definedName name="dms_RPT_List" localSheetId="16">#REF!</definedName>
    <definedName name="dms_RPT_List">#REF!</definedName>
    <definedName name="dms_RPTMonth" localSheetId="16">#REF!</definedName>
    <definedName name="dms_RPTMonth">#REF!</definedName>
    <definedName name="dms_RPTMonth_List" localSheetId="16">#REF!</definedName>
    <definedName name="dms_RPTMonth_List">#REF!</definedName>
    <definedName name="dms_RYE_Formula_Result" localSheetId="16">#REF!</definedName>
    <definedName name="dms_RYE_Formula_Result">#REF!</definedName>
    <definedName name="dms_RYE_result" localSheetId="16">#REF!</definedName>
    <definedName name="dms_RYE_result">#REF!</definedName>
    <definedName name="dms_RYE_start_row" localSheetId="16">#REF!</definedName>
    <definedName name="dms_RYE_start_row">#REF!</definedName>
    <definedName name="dms_Sector_List" localSheetId="16">#REF!</definedName>
    <definedName name="dms_Sector_List">#REF!</definedName>
    <definedName name="dms_Segment" localSheetId="16">#REF!</definedName>
    <definedName name="dms_Segment">#REF!</definedName>
    <definedName name="dms_Segment_List" localSheetId="16">#REF!</definedName>
    <definedName name="dms_Segment_List">#REF!</definedName>
    <definedName name="dms_Selected_Source" localSheetId="16">#REF!</definedName>
    <definedName name="dms_Selected_Source">#REF!</definedName>
    <definedName name="dms_ShortRural_flag" localSheetId="16">#REF!</definedName>
    <definedName name="dms_ShortRural_flag">#REF!</definedName>
    <definedName name="dms_SingleYear_FinalYear_Ref" localSheetId="16">#REF!</definedName>
    <definedName name="dms_SingleYear_FinalYear_Ref">#REF!</definedName>
    <definedName name="dms_SingleYear_Model" localSheetId="16">#REF!</definedName>
    <definedName name="dms_SingleYear_Model">#REF!</definedName>
    <definedName name="dms_SingleYearModel" localSheetId="16">#REF!</definedName>
    <definedName name="dms_SingleYearModel">#REF!</definedName>
    <definedName name="dms_SourceList" localSheetId="16">#REF!</definedName>
    <definedName name="dms_SourceList">#REF!</definedName>
    <definedName name="dms_Specified_FinalYear" localSheetId="16">#REF!</definedName>
    <definedName name="dms_Specified_FinalYear">#REF!</definedName>
    <definedName name="dms_Specified_RYE" localSheetId="16">#REF!</definedName>
    <definedName name="dms_Specified_RYE">#REF!</definedName>
    <definedName name="dms_SpecifiedYear_Span" localSheetId="16">#REF!</definedName>
    <definedName name="dms_SpecifiedYear_Span">#REF!</definedName>
    <definedName name="dms_start_year" localSheetId="16">#REF!</definedName>
    <definedName name="dms_start_year">#REF!</definedName>
    <definedName name="dms_State_List" localSheetId="16">#REF!</definedName>
    <definedName name="dms_State_List">#REF!</definedName>
    <definedName name="dms_Suburb_List" localSheetId="16">#REF!</definedName>
    <definedName name="dms_Suburb_List">#REF!</definedName>
    <definedName name="dms_TradingName" localSheetId="16">#REF!</definedName>
    <definedName name="dms_TradingName">#REF!</definedName>
    <definedName name="dms_TradingName_List" localSheetId="16">#REF!</definedName>
    <definedName name="dms_TradingName_List">#REF!</definedName>
    <definedName name="dms_TradingNameFull_List" localSheetId="16">#REF!</definedName>
    <definedName name="dms_TradingNameFull_List">#REF!</definedName>
    <definedName name="dms_Typed_Submission_Date" localSheetId="16">#REF!</definedName>
    <definedName name="dms_Typed_Submission_Date">#REF!</definedName>
    <definedName name="dms_UnitofMeasure" localSheetId="16">#REF!</definedName>
    <definedName name="dms_UnitofMeasure">#REF!</definedName>
    <definedName name="dms_Urban_flag" localSheetId="16">#REF!</definedName>
    <definedName name="dms_Urban_flag">#REF!</definedName>
    <definedName name="dms_Worksheet_List" localSheetId="16">#REF!</definedName>
    <definedName name="dms_Worksheet_List">#REF!</definedName>
    <definedName name="dms_y1" localSheetId="16">#REF!</definedName>
    <definedName name="dms_y1">#REF!</definedName>
    <definedName name="DNSP" localSheetId="16">#REF!</definedName>
    <definedName name="DNSP">#REF!</definedName>
    <definedName name="dollars" localSheetId="2">#REF!</definedName>
    <definedName name="dollars" localSheetId="16">#REF!</definedName>
    <definedName name="dollars">#REF!</definedName>
    <definedName name="Download" localSheetId="16">#REF!</definedName>
    <definedName name="Download">#REF!</definedName>
    <definedName name="Dr" localSheetId="16">#REF!</definedName>
    <definedName name="Dr">#REF!</definedName>
    <definedName name="Drp" localSheetId="16">#REF!</definedName>
    <definedName name="Drp">#REF!</definedName>
    <definedName name="dsfsd"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Elgas">#REF!</definedName>
    <definedName name="EmbedCHART_Source" localSheetId="16">#REF! ,#REF!</definedName>
    <definedName name="EmbedCHART_Source">#REF! ,#REF!</definedName>
    <definedName name="EMPBUD99" localSheetId="16">#REF!</definedName>
    <definedName name="EMPBUD99">#REF!</definedName>
    <definedName name="End_year" localSheetId="2">#REF!</definedName>
    <definedName name="End_year" localSheetId="16">#REF!</definedName>
    <definedName name="End_year">#REF!</definedName>
    <definedName name="EndDate2" localSheetId="16">#REF!</definedName>
    <definedName name="EndDate2">#REF!</definedName>
    <definedName name="Engineering" localSheetId="16">#REF!</definedName>
    <definedName name="Engineering">#REF!</definedName>
    <definedName name="Equi_disc_rate" localSheetId="16">#REF!</definedName>
    <definedName name="Equi_disc_rate">#REF!</definedName>
    <definedName name="Equity_share" localSheetId="16">#REF!</definedName>
    <definedName name="Equity_share">#REF!</definedName>
    <definedName name="equity7" localSheetId="16">#REF!</definedName>
    <definedName name="equity7">#REF!</definedName>
    <definedName name="ERC_Final_Calc" localSheetId="16">#REF!</definedName>
    <definedName name="ERC_Final_Calc">#REF!</definedName>
    <definedName name="Error_Messages">!$L$382:!$L$392</definedName>
    <definedName name="Errors">!$A$380</definedName>
    <definedName name="Esc_08" localSheetId="10">#REF!</definedName>
    <definedName name="Esc_08" localSheetId="16">#REF!</definedName>
    <definedName name="Esc_08">#REF!</definedName>
    <definedName name="Esc_09" localSheetId="10">#REF!</definedName>
    <definedName name="Esc_09" localSheetId="16">#REF!</definedName>
    <definedName name="Esc_09">#REF!</definedName>
    <definedName name="EstDate" localSheetId="16">#REF!</definedName>
    <definedName name="EstDate">#REF!</definedName>
    <definedName name="EUR" localSheetId="16">#REF!</definedName>
    <definedName name="EUR">#REF!</definedName>
    <definedName name="Exchange_rate_nominal" localSheetId="16">#REF!</definedName>
    <definedName name="Exchange_rate_nominal">#REF!</definedName>
    <definedName name="Exchange_Rates2" localSheetId="16">#REF!</definedName>
    <definedName name="Exchange_Rates2">#REF!</definedName>
    <definedName name="Exchange_Rates5" localSheetId="16">#REF!</definedName>
    <definedName name="Exchange_Rates5">#REF!</definedName>
    <definedName name="Exchange_Start" localSheetId="16">#REF!</definedName>
    <definedName name="Exchange_Start">#REF!</definedName>
    <definedName name="ExchangeCodes" localSheetId="16">#REF!</definedName>
    <definedName name="ExchangeCodes">#REF!</definedName>
    <definedName name="ExcoSlides_FY" localSheetId="16">#REF!</definedName>
    <definedName name="ExcoSlides_FY">#REF!</definedName>
    <definedName name="ExcoSlides_Mth" localSheetId="16">#REF!</definedName>
    <definedName name="ExcoSlides_Mth">#REF!</definedName>
    <definedName name="ExcoSlides_YTD" localSheetId="16">#REF!</definedName>
    <definedName name="ExcoSlides_YTD">#REF!</definedName>
    <definedName name="ExpCapex_Sensitivity" localSheetId="16">#REF!</definedName>
    <definedName name="ExpCapex_Sensitivity">#REF!</definedName>
    <definedName name="ExRates" localSheetId="16">#REF!</definedName>
    <definedName name="ExRates">#REF!</definedName>
    <definedName name="Extraordinary">!$G$34</definedName>
    <definedName name="F_Fe" localSheetId="16">#REF!</definedName>
    <definedName name="F_Fe">#REF!</definedName>
    <definedName name="F_Moisture" localSheetId="16">#REF!</definedName>
    <definedName name="F_Moisture">#REF!</definedName>
    <definedName name="factor" localSheetId="2">#REF!</definedName>
    <definedName name="factor" localSheetId="16">#REF!</definedName>
    <definedName name="factor">#REF!</definedName>
    <definedName name="fasd"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cast_Pers">#REF!</definedName>
    <definedName name="FCST_or_ACT" localSheetId="16">#REF!</definedName>
    <definedName name="FCST_or_ACT">#REF!</definedName>
    <definedName name="Feb" localSheetId="16">#REF!</definedName>
    <definedName name="Feb">#REF!</definedName>
    <definedName name="ff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inStat_Recs">#REF!</definedName>
    <definedName name="Forecast_Lookup" localSheetId="16">#REF!</definedName>
    <definedName name="Forecast_Lookup">#REF!</definedName>
    <definedName name="FRAInstrumentsA" localSheetId="0">OFFSET(YCPackA,0,1,SUM(IF(OFFSET(YCPackA,0,2,,1),0,1)),1)</definedName>
    <definedName name="FRAInstrumentsA" localSheetId="16">OFFSET(YCPackA,0,1,SUM(IF(OFFSET(YCPackA,0,2,,1),0,1)),1)</definedName>
    <definedName name="FRAInstrumentsA">OFFSET(YCPackA,0,1,SUM(IF(OFFSET(YCPackA,0,2,,1),0,1)),1)</definedName>
    <definedName name="FRAInstrumentsB" localSheetId="0">OFFSET(YCPackB,0,1,SUM(IF(OFFSET(YCPackB,0,2,,1),0,1)),1)</definedName>
    <definedName name="FRAInstrumentsB" localSheetId="16">OFFSET(YCPackB,0,1,SUM(IF(OFFSET(YCPackB,0,2,,1),0,1)),1)</definedName>
    <definedName name="FRAInstrumentsB">OFFSET(YCPackB,0,1,SUM(IF(OFFSET(YCPackB,0,2,,1),0,1)),1)</definedName>
    <definedName name="FRAInstrumentsC" localSheetId="0">OFFSET(YCPackC,0,1,SUM(IF(OFFSET(YCPackC,0,2,,1),0,1)),1)</definedName>
    <definedName name="FRAInstrumentsC" localSheetId="16">OFFSET(YCPackC,0,1,SUM(IF(OFFSET(YCPackC,0,2,,1),0,1)),1)</definedName>
    <definedName name="FRAInstrumentsC">OFFSET(YCPackC,0,1,SUM(IF(OFFSET(YCPackC,0,2,,1),0,1)),1)</definedName>
    <definedName name="FRCP" localSheetId="16">#REF!</definedName>
    <definedName name="FRCP">#REF!</definedName>
    <definedName name="FRCP_1to5">"2015-16 to 2019-20"</definedName>
    <definedName name="FRCP_final_year">#REF!</definedName>
    <definedName name="FRCP_span">#N/A</definedName>
    <definedName name="FRCP_y1" localSheetId="2">#REF!</definedName>
    <definedName name="FRCP_y1" localSheetId="16">#REF!</definedName>
    <definedName name="FRCP_y1">#REF!</definedName>
    <definedName name="FRCP_y10" localSheetId="16">#REF!</definedName>
    <definedName name="FRCP_y10">#REF!</definedName>
    <definedName name="FRCP_y11" localSheetId="16">#REF!</definedName>
    <definedName name="FRCP_y11">#REF!</definedName>
    <definedName name="FRCP_y12" localSheetId="16">#REF!</definedName>
    <definedName name="FRCP_y12">#REF!</definedName>
    <definedName name="FRCP_y13" localSheetId="16">#REF!</definedName>
    <definedName name="FRCP_y13">#REF!</definedName>
    <definedName name="FRCP_y14" localSheetId="16">#REF!</definedName>
    <definedName name="FRCP_y14">#REF!</definedName>
    <definedName name="FRCP_y15" localSheetId="16">#REF!</definedName>
    <definedName name="FRCP_y15">#REF!</definedName>
    <definedName name="FRCP_y2" localSheetId="2">#REF!</definedName>
    <definedName name="FRCP_y2" localSheetId="16">#REF!</definedName>
    <definedName name="FRCP_y2">#REF!</definedName>
    <definedName name="FRCP_y3" localSheetId="2">#REF!</definedName>
    <definedName name="FRCP_y3" localSheetId="16">#REF!</definedName>
    <definedName name="FRCP_y3">#REF!</definedName>
    <definedName name="FRCP_y4" localSheetId="2">#REF!</definedName>
    <definedName name="FRCP_y4" localSheetId="16">#REF!</definedName>
    <definedName name="FRCP_y4">#REF!</definedName>
    <definedName name="FRCP_y5" localSheetId="2">#REF!</definedName>
    <definedName name="FRCP_y5" localSheetId="16">#REF!</definedName>
    <definedName name="FRCP_y5">#REF!</definedName>
    <definedName name="FRCP_y6" localSheetId="16">#REF!</definedName>
    <definedName name="FRCP_y6">#REF!</definedName>
    <definedName name="FRCP_y7" localSheetId="16">#REF!</definedName>
    <definedName name="FRCP_y7">#REF!</definedName>
    <definedName name="FRCP_y8" localSheetId="16">#REF!</definedName>
    <definedName name="FRCP_y8">#REF!</definedName>
    <definedName name="FRCP_y9" localSheetId="16">#REF!</definedName>
    <definedName name="FRCP_y9">#REF!</definedName>
    <definedName name="FRCT" localSheetId="16">#REF!</definedName>
    <definedName name="FRCT">#REF!</definedName>
    <definedName name="FRCT_Data" localSheetId="16">#REF!</definedName>
    <definedName name="FRCT_Data">#REF!</definedName>
    <definedName name="FREQ" localSheetId="16">#REF!</definedName>
    <definedName name="FREQ">#REF!</definedName>
    <definedName name="fret" localSheetId="16">#REF!</definedName>
    <definedName name="fret">#REF!</definedName>
    <definedName name="fsdfsdfsdfwe"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ull_year">#REF!</definedName>
    <definedName name="Fut10YrCFs" localSheetId="0">OFFSET(Fut10YrInstrument,0,1,COUNT(Fut10YrInstrument)/2,1)</definedName>
    <definedName name="Fut10YrCFs" localSheetId="16">OFFSET(Fut10YrInstrument,0,1,COUNT(Fut10YrInstrument)/2,1)</definedName>
    <definedName name="Fut10YrCFs">OFFSET(Fut10YrInstrument,0,1,COUNT(Fut10YrInstrument)/2,1)</definedName>
    <definedName name="Fut10YrDates" localSheetId="0">OFFSET(Fut10YrInstrument,0,0,COUNT(Fut10YrInstrument)/2,1)</definedName>
    <definedName name="Fut10YrDates" localSheetId="16">OFFSET(Fut10YrInstrument,0,0,COUNT(Fut10YrInstrument)/2,1)</definedName>
    <definedName name="Fut10YrDates">OFFSET(Fut10YrInstrument,0,0,COUNT(Fut10YrInstrument)/2,1)</definedName>
    <definedName name="Fut3YrCFs" localSheetId="0">OFFSET(Fut3YrInstrument,0,1,COUNT(Fut3YrInstrument)/2,1)</definedName>
    <definedName name="Fut3YrCFs" localSheetId="16">OFFSET(Fut3YrInstrument,0,1,COUNT(Fut3YrInstrument)/2,1)</definedName>
    <definedName name="Fut3YrCFs">OFFSET(Fut3YrInstrument,0,1,COUNT(Fut3YrInstrument)/2,1)</definedName>
    <definedName name="Fut3YrDates" localSheetId="0">OFFSET(Fut3YrInstrument,0,0,COUNT(Fut3YrInstrument)/2,1)</definedName>
    <definedName name="Fut3YrDates" localSheetId="16">OFFSET(Fut3YrInstrument,0,0,COUNT(Fut3YrInstrument)/2,1)</definedName>
    <definedName name="Fut3YrDates">OFFSET(Fut3YrInstrument,0,0,COUNT(Fut3YrInstrument)/2,1)</definedName>
    <definedName name="FVU_Actual___by_month" localSheetId="16">#REF!</definedName>
    <definedName name="FVU_Actual___by_month">#REF!</definedName>
    <definedName name="FVU_Actual___Year_to_date" localSheetId="16">#REF!</definedName>
    <definedName name="FVU_Actual___Year_to_date">#REF!</definedName>
    <definedName name="FVU_Budget___by_month" localSheetId="16">#REF!</definedName>
    <definedName name="FVU_Budget___by_month">#REF!</definedName>
    <definedName name="FVU_Budget___Year_to_date" localSheetId="16">#REF!</definedName>
    <definedName name="FVU_Budget___Year_to_date">#REF!</definedName>
    <definedName name="FVU_Prior_Year___2000_2001____by_month" localSheetId="16">#REF!</definedName>
    <definedName name="FVU_Prior_Year___2000_2001____by_month">#REF!</definedName>
    <definedName name="FVU_Prior_Year___2000_2001____Year_to_date" localSheetId="16">#REF!</definedName>
    <definedName name="FVU_Prior_Year___2000_2001____Year_to_date">#REF!</definedName>
    <definedName name="FY13R" localSheetId="10">#REF!</definedName>
    <definedName name="FY13R" localSheetId="16">#REF!</definedName>
    <definedName name="FY13R">#REF!</definedName>
    <definedName name="FY14R" localSheetId="10">#REF!</definedName>
    <definedName name="FY14R" localSheetId="16">#REF!</definedName>
    <definedName name="FY14R">#REF!</definedName>
    <definedName name="FY15R" localSheetId="10">#REF!</definedName>
    <definedName name="FY15R" localSheetId="16">#REF!</definedName>
    <definedName name="FY15R">#REF!</definedName>
    <definedName name="GASRECEIPTS" localSheetId="16">#REF!</definedName>
    <definedName name="GASRECEIPTS">#REF!</definedName>
    <definedName name="GASSALES" localSheetId="16">#REF!</definedName>
    <definedName name="GASSALES">#REF!</definedName>
    <definedName name="GASTRANSPORT" localSheetId="16">#REF!</definedName>
    <definedName name="GASTRANSPORT">#REF!</definedName>
    <definedName name="gathrthshsrt" localSheetId="10">#REF!</definedName>
    <definedName name="gathrthshsrt" localSheetId="16">#REF!</definedName>
    <definedName name="gathrthshsrt">#REF!</definedName>
    <definedName name="Gie" localSheetId="16">#REF!</definedName>
    <definedName name="Gie">#REF!</definedName>
    <definedName name="GroupID" localSheetId="16">#REF!</definedName>
    <definedName name="GroupID">#REF!</definedName>
    <definedName name="GST_rate" localSheetId="16">#REF!</definedName>
    <definedName name="GST_rate">#REF!</definedName>
    <definedName name="GUF_Data" localSheetId="16">#REF!,#REF!,#REF!,#REF!,#REF!,#REF!,#REF!</definedName>
    <definedName name="GUF_Data">#REF!,#REF!,#REF!,#REF!,#REF!,#REF!,#REF!</definedName>
    <definedName name="Half_1" localSheetId="16">#REF!</definedName>
    <definedName name="Half_1">#REF!</definedName>
    <definedName name="Half_2" localSheetId="16">#REF!</definedName>
    <definedName name="Half_2">#REF!</definedName>
    <definedName name="Half_Yr_Name" localSheetId="16">#REF!</definedName>
    <definedName name="Half_Yr_Name">#REF!</definedName>
    <definedName name="Halfyr" localSheetId="16">#REF!</definedName>
    <definedName name="Halfyr">#REF!</definedName>
    <definedName name="Halves_In_Yr" localSheetId="2">#REF!</definedName>
    <definedName name="Halves_In_Yr" localSheetId="16">#REF!</definedName>
    <definedName name="Halves_In_Yr">#REF!</definedName>
    <definedName name="History">!$I$279:$I$378</definedName>
    <definedName name="Hrs_In_Day" localSheetId="16">#REF!</definedName>
    <definedName name="Hrs_In_Day">#REF!</definedName>
    <definedName name="hsh">#N/A</definedName>
    <definedName name="HTML_CodePage" hidden="1">1252</definedName>
    <definedName name="HTML_Description" hidden="1">""</definedName>
    <definedName name="HTML_Email" hidden="1">""</definedName>
    <definedName name="HTML_Header" hidden="1">"SW Min. Prod."</definedName>
    <definedName name="HTML_LastUpdate" hidden="1">"12/07/00"</definedName>
    <definedName name="HTML_LineAfter" hidden="1">FALSE</definedName>
    <definedName name="HTML_LineBefore" hidden="1">FALSE</definedName>
    <definedName name="HTML_Name" hidden="1">"Sherry"</definedName>
    <definedName name="HTML_OBDlg2" hidden="1">TRUE</definedName>
    <definedName name="HTML_OBDlg4" hidden="1">TRUE</definedName>
    <definedName name="HTML_OS" hidden="1">0</definedName>
    <definedName name="HTML_PathFile" hidden="1">"C:\My Documents\MyHTML.htm"</definedName>
    <definedName name="HTML_Title" hidden="1">"Iluka SW Data1"</definedName>
    <definedName name="Hundred">#REF!</definedName>
    <definedName name="Hyperlinks" localSheetId="16">#REF!</definedName>
    <definedName name="Hyperlinks">#REF!</definedName>
    <definedName name="I_Tariffs" localSheetId="16">#REF!</definedName>
    <definedName name="I_Tariffs">#REF!</definedName>
    <definedName name="ICEJUNE" localSheetId="16">#REF!</definedName>
    <definedName name="ICEJUNE">#REF!</definedName>
    <definedName name="IDfix" localSheetId="16">#REF!</definedName>
    <definedName name="IDfix">#REF!</definedName>
    <definedName name="IFixed" localSheetId="16">#REF!</definedName>
    <definedName name="IFixed">#REF!</definedName>
    <definedName name="INDACT98" localSheetId="16">#REF!</definedName>
    <definedName name="INDACT98">#REF!</definedName>
    <definedName name="INDACT99" localSheetId="16">#REF!</definedName>
    <definedName name="INDACT99">#REF!</definedName>
    <definedName name="INDBUD99" localSheetId="16">#REF!</definedName>
    <definedName name="INDBUD99">#REF!</definedName>
    <definedName name="Index_Period" localSheetId="2">#REF!</definedName>
    <definedName name="Index_Period" localSheetId="16">#REF!</definedName>
    <definedName name="Index_Period">#REF!</definedName>
    <definedName name="INDVAR99" localSheetId="16">#REF!</definedName>
    <definedName name="INDVAR99">#REF!</definedName>
    <definedName name="Inflation_factor_AUD" localSheetId="16">#REF!</definedName>
    <definedName name="Inflation_factor_AUD">#REF!</definedName>
    <definedName name="Inflation_rate" localSheetId="16">#REF!</definedName>
    <definedName name="Inflation_rate">#REF!</definedName>
    <definedName name="Inflation_rate_AUD" localSheetId="16">#REF!</definedName>
    <definedName name="Inflation_rate_AUD">#REF!</definedName>
    <definedName name="Inflation_rate_AUD_yr0" localSheetId="16">#REF!</definedName>
    <definedName name="Inflation_rate_AUD_yr0">#REF!</definedName>
    <definedName name="inpExchangeRates" localSheetId="16">#REF!</definedName>
    <definedName name="inpExchangeRates">#REF!</definedName>
    <definedName name="inpFirstYear" localSheetId="16">#REF!</definedName>
    <definedName name="inpFirstYear">#REF!</definedName>
    <definedName name="inpPrices" localSheetId="16">#REF!</definedName>
    <definedName name="inpPrices">#REF!</definedName>
    <definedName name="inpPricesLikely" localSheetId="16">#REF!</definedName>
    <definedName name="inpPricesLikely">#REF!</definedName>
    <definedName name="inpPricesLower" localSheetId="16">#REF!</definedName>
    <definedName name="inpPricesLower">#REF!</definedName>
    <definedName name="inpPricesUpper" localSheetId="16">#REF!</definedName>
    <definedName name="inpPricesUpper">#REF!</definedName>
    <definedName name="inpPricesUser" localSheetId="16">#REF!</definedName>
    <definedName name="inpPricesUser">#REF!</definedName>
    <definedName name="inpUserDefinedRates" localSheetId="16">#REF!</definedName>
    <definedName name="inpUserDefinedRates">#REF!</definedName>
    <definedName name="Input_Dollar_Basis" localSheetId="2">#REF!</definedName>
    <definedName name="Input_Dollar_Basis" localSheetId="16">#REF!</definedName>
    <definedName name="Input_Dollar_Basis">#REF!</definedName>
    <definedName name="Input_Dollar_Basis_Actual" localSheetId="2">#REF!</definedName>
    <definedName name="Input_Dollar_Basis_Actual" localSheetId="16">#REF!</definedName>
    <definedName name="Input_Dollar_Basis_Actual">#REF!</definedName>
    <definedName name="Input_Dollar_Basis_Allowed" localSheetId="2">#REF!</definedName>
    <definedName name="Input_Dollar_Basis_Allowed" localSheetId="16">#REF!</definedName>
    <definedName name="Input_Dollar_Basis_Allowed">#REF!</definedName>
    <definedName name="Input_Unit" localSheetId="2">#REF!</definedName>
    <definedName name="Input_Unit" localSheetId="16">#REF!</definedName>
    <definedName name="Input_Unit">#REF!</definedName>
    <definedName name="InputDataClearArea" localSheetId="16">#REF!,#REF!,#REF!</definedName>
    <definedName name="InputDataClearArea">#REF!,#REF!,#REF!</definedName>
    <definedName name="InputRange" localSheetId="16">#REF!</definedName>
    <definedName name="InputRange">#REF!</definedName>
    <definedName name="Inputs">!$D$199:$D$203,!$F$199:$F$203,!$D$206,!$F$206,!$E$226:$N$226,!$E$229:$N$238,!$E$253:$N$262,!$C$265,!$E$265:$N$265,!$E$267:$N$267,!$E$273:$I$282,!$E$284:$N$286</definedName>
    <definedName name="Inputs2">!$E$289:$N$290,!$E$295:$N$295,!$E$299:$N$299,!$E$304:$N$304,!$E$308:$N$308,!$E$310:$N$310,!$E$315:$N$315,!$E$317:$N$317,!$E$321:$N$321,!$E$325:$N$325,!$E$327:$N$327,!$E$330:$N$330</definedName>
    <definedName name="Inputs3">!$E$334:$N$335,!$E$337:$E$338,!$E$339:$N$339,!$E$342:$N$345,!$E$347:$N$348,!$E$351:$N$351,!$E$355:$N$355,!$E$359:$N$359,!$E$366:$N$367,!$E$372:$N$372,!$E$375:$N$375,!$G$412,!$E$416:$N$417,!$E$422:$N$422</definedName>
    <definedName name="Int_Sensitivity" localSheetId="16">#REF!</definedName>
    <definedName name="Int_Sensitivity">#REF!</definedName>
    <definedName name="Interest">!$G$30</definedName>
    <definedName name="INVENTORY" localSheetId="16">#REF!</definedName>
    <definedName name="INVENTORY">#REF!</definedName>
    <definedName name="Invoice" localSheetId="16">#REF!</definedName>
    <definedName name="Invoic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a1cashint">#REF!</definedName>
    <definedName name="ita1dist" localSheetId="16">#REF!</definedName>
    <definedName name="ita1dist">#REF!</definedName>
    <definedName name="italoandraw" localSheetId="16">#REF!</definedName>
    <definedName name="italoandraw">#REF!</definedName>
    <definedName name="italoanint" localSheetId="16">#REF!</definedName>
    <definedName name="italoanint">#REF!</definedName>
    <definedName name="Jan" localSheetId="16">#REF!</definedName>
    <definedName name="Jan">#REF!</definedName>
    <definedName name="jns"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ul">#REF!</definedName>
    <definedName name="Jun" localSheetId="16">#REF!</definedName>
    <definedName name="Jun">#REF!</definedName>
    <definedName name="Kalgoorlie_UAFG_Rate" localSheetId="16">#REF!</definedName>
    <definedName name="Kalgoorlie_UAFG_Rate">#REF!</definedName>
    <definedName name="Key_Ratios">!$A$87</definedName>
    <definedName name="Kleenheat" localSheetId="16">#REF!</definedName>
    <definedName name="Kleenheat">#REF!</definedName>
    <definedName name="kms" localSheetId="16">#REF!</definedName>
    <definedName name="kms">#REF!</definedName>
    <definedName name="L"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Moisture">#REF!</definedName>
    <definedName name="Labour"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N" localSheetId="11" hidden="1">{"Ownership",#N/A,FALSE,"Ownership";"Contents",#N/A,FALSE,"Contents"}</definedName>
    <definedName name="LAN" localSheetId="0" hidden="1">{"Ownership",#N/A,FALSE,"Ownership";"Contents",#N/A,FALSE,"Contents"}</definedName>
    <definedName name="LAN" localSheetId="5" hidden="1">{"Ownership",#N/A,FALSE,"Ownership";"Contents",#N/A,FALSE,"Contents"}</definedName>
    <definedName name="LAN" localSheetId="2" hidden="1">{"Ownership",#N/A,FALSE,"Ownership";"Contents",#N/A,FALSE,"Contents"}</definedName>
    <definedName name="LAN" localSheetId="16" hidden="1">{"Ownership",#N/A,FALSE,"Ownership";"Contents",#N/A,FALSE,"Contents"}</definedName>
    <definedName name="LAN" hidden="1">{"Ownership",#N/A,FALSE,"Ownership";"Contents",#N/A,FALSE,"Contents"}</definedName>
    <definedName name="LeadIndicator">#REF!</definedName>
    <definedName name="LF_Ratio" localSheetId="16">#REF!</definedName>
    <definedName name="LF_Ratio">#REF!</definedName>
    <definedName name="limcount" hidden="1">2</definedName>
    <definedName name="listdate" localSheetId="16">#REF!</definedName>
    <definedName name="listdate">#REF!</definedName>
    <definedName name="LJASF">#N/A</definedName>
    <definedName name="LookupCode" localSheetId="16">#REF!</definedName>
    <definedName name="LookupCode">#REF!</definedName>
    <definedName name="LU_Denom" localSheetId="16">#REF!</definedName>
    <definedName name="LU_Denom">#REF!</definedName>
    <definedName name="LU_Halves" localSheetId="16">#REF!</definedName>
    <definedName name="LU_Halves">#REF!</definedName>
    <definedName name="LU_Mths" localSheetId="16">#REF!</definedName>
    <definedName name="LU_Mths">#REF!</definedName>
    <definedName name="LU_Per_Names" localSheetId="16">#REF!</definedName>
    <definedName name="LU_Per_Names">#REF!</definedName>
    <definedName name="LU_Pers" localSheetId="16">#REF!</definedName>
    <definedName name="LU_Pers">#REF!</definedName>
    <definedName name="LU_Pers_In_Yr" localSheetId="16">#REF!</definedName>
    <definedName name="LU_Pers_In_Yr">#REF!</definedName>
    <definedName name="LU_Qtrs" localSheetId="16">#REF!</definedName>
    <definedName name="LU_Qtrs">#REF!</definedName>
    <definedName name="LU_Yes_No" localSheetId="16">#REF!</definedName>
    <definedName name="LU_Yes_No">#REF!</definedName>
    <definedName name="Lump_premium" localSheetId="16">#REF!</definedName>
    <definedName name="Lump_premium">#REF!</definedName>
    <definedName name="M\" localSheetId="16">#REF!</definedName>
    <definedName name="M\">#REF!</definedName>
    <definedName name="m2acqprice" localSheetId="16">#REF!</definedName>
    <definedName name="m2acqprice">#REF!</definedName>
    <definedName name="m2loanint" localSheetId="16">#REF!</definedName>
    <definedName name="m2loanint">#REF!</definedName>
    <definedName name="m2loanrepay" localSheetId="16">#REF!</definedName>
    <definedName name="m2loanrepay">#REF!</definedName>
    <definedName name="m2upfront" localSheetId="16">#REF!</definedName>
    <definedName name="m2upfront">#REF!</definedName>
    <definedName name="m5subcoupon" localSheetId="16">#REF!</definedName>
    <definedName name="m5subcoupon">#REF!</definedName>
    <definedName name="m5subdebtcost" localSheetId="16">#REF!</definedName>
    <definedName name="m5subdebtcost">#REF!</definedName>
    <definedName name="macq1repay" localSheetId="16">#REF!</definedName>
    <definedName name="macq1repay">#REF!</definedName>
    <definedName name="macqloan1draw" localSheetId="16">#REF!</definedName>
    <definedName name="macqloan1draw">#REF!</definedName>
    <definedName name="Mapping_1" localSheetId="2">#REF!</definedName>
    <definedName name="Mapping_1" localSheetId="16">#REF!</definedName>
    <definedName name="Mapping_1">#REF!</definedName>
    <definedName name="Mapping_2" localSheetId="2">#REF!</definedName>
    <definedName name="Mapping_2" localSheetId="16">#REF!</definedName>
    <definedName name="Mapping_2">#REF!</definedName>
    <definedName name="Mapping_3" localSheetId="2">#REF!</definedName>
    <definedName name="Mapping_3" localSheetId="16">#REF!</definedName>
    <definedName name="Mapping_3">#REF!</definedName>
    <definedName name="Mapping_4" localSheetId="2">#REF!</definedName>
    <definedName name="Mapping_4" localSheetId="16">#REF!</definedName>
    <definedName name="Mapping_4">#REF!</definedName>
    <definedName name="Mapping_5" localSheetId="2">#REF!</definedName>
    <definedName name="Mapping_5" localSheetId="16">#REF!</definedName>
    <definedName name="Mapping_5">#REF!</definedName>
    <definedName name="Mapping_6" localSheetId="2">#REF!</definedName>
    <definedName name="Mapping_6" localSheetId="16">#REF!</definedName>
    <definedName name="Mapping_6">#REF!</definedName>
    <definedName name="Mapping_7" localSheetId="2">#REF!</definedName>
    <definedName name="Mapping_7" localSheetId="16">#REF!</definedName>
    <definedName name="Mapping_7">#REF!</definedName>
    <definedName name="Mapping_8" localSheetId="2">#REF!</definedName>
    <definedName name="Mapping_8" localSheetId="16">#REF!</definedName>
    <definedName name="Mapping_8">#REF!</definedName>
    <definedName name="Mar" localSheetId="16">#REF!</definedName>
    <definedName name="Mar">#REF!</definedName>
    <definedName name="MaryboroughPrison" localSheetId="16">#REF!</definedName>
    <definedName name="MaryboroughPrison">#REF!</definedName>
    <definedName name="Max_Prodn" localSheetId="16">#REF!</definedName>
    <definedName name="Max_Prodn">#REF!</definedName>
    <definedName name="May" localSheetId="16">#REF!</definedName>
    <definedName name="May">#REF!</definedName>
    <definedName name="May_Ytd" localSheetId="16">#REF!</definedName>
    <definedName name="May_Ytd">#REF!</definedName>
    <definedName name="MBLBALSHT" localSheetId="16">#REF!</definedName>
    <definedName name="MBLBALSHT">#REF!</definedName>
    <definedName name="MBLINTERCO" localSheetId="16">#REF!</definedName>
    <definedName name="MBLINTERCO">#REF!</definedName>
    <definedName name="mbllon1250clearing">#N/A</definedName>
    <definedName name="MBLSUMMARY" localSheetId="16">#REF!</definedName>
    <definedName name="MBLSUMMARY">#REF!</definedName>
    <definedName name="medvolsheet" localSheetId="16">#REF!</definedName>
    <definedName name="medvolsheet">#REF!</definedName>
    <definedName name="Metric_long" localSheetId="16">#REF!</definedName>
    <definedName name="Metric_long">#REF!</definedName>
    <definedName name="METRICSLIST" localSheetId="16">#REF!</definedName>
    <definedName name="METRICSLIST">#REF!</definedName>
    <definedName name="METRICSTAB" localSheetId="16">#REF!</definedName>
    <definedName name="METRICSTAB">#REF!</definedName>
    <definedName name="MHFile" localSheetId="16">#REF!</definedName>
    <definedName name="MHFile">#REF!</definedName>
    <definedName name="mhpath" localSheetId="16">#REF!</definedName>
    <definedName name="mhpath">#REF!</definedName>
    <definedName name="Mid_Year" localSheetId="2">#REF!</definedName>
    <definedName name="Mid_Year" localSheetId="16">#REF!</definedName>
    <definedName name="Mid_Year">#REF!</definedName>
    <definedName name="MIDWESTSUMM" localSheetId="16">#REF!</definedName>
    <definedName name="MIDWESTSUMM">#REF!</definedName>
    <definedName name="Million" localSheetId="2">#REF!</definedName>
    <definedName name="Million" localSheetId="16">#REF!</definedName>
    <definedName name="Million">#REF!</definedName>
    <definedName name="millions" localSheetId="2">#REF!</definedName>
    <definedName name="millions" localSheetId="16">#REF!</definedName>
    <definedName name="millions">#REF!</definedName>
    <definedName name="MIMLSUMMARY" localSheetId="16">#REF!</definedName>
    <definedName name="MIMLSUMMARY">#REF!</definedName>
    <definedName name="Minority">!$G$36</definedName>
    <definedName name="MinRoyalty" localSheetId="16">#REF!</definedName>
    <definedName name="MinRoyalty">#REF!</definedName>
    <definedName name="Mins_In_Hr" localSheetId="16">#REF!</definedName>
    <definedName name="Mins_In_Hr">#REF!</definedName>
    <definedName name="miopo"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SLSUMMARY">#REF!</definedName>
    <definedName name="Mkt_Mix_Discount" localSheetId="16">#REF!</definedName>
    <definedName name="Mkt_Mix_Discount">#REF!</definedName>
    <definedName name="MLLSUMMARY" localSheetId="16">#REF!</definedName>
    <definedName name="MLLSUMMARY">#REF!</definedName>
    <definedName name="MLNK75ee85c768f744e8903d61566a06e5d9" localSheetId="2" hidden="1">#REF!</definedName>
    <definedName name="MLNK75ee85c768f744e8903d61566a06e5d9" localSheetId="16" hidden="1">#REF!</definedName>
    <definedName name="MLNK75ee85c768f744e8903d61566a06e5d9" hidden="1">#REF!</definedName>
    <definedName name="MLNK79c8e1104ffa410d8b1734d1f9c5561d" localSheetId="2" hidden="1">#REF!</definedName>
    <definedName name="MLNK79c8e1104ffa410d8b1734d1f9c5561d" localSheetId="16" hidden="1">#REF!</definedName>
    <definedName name="MLNK79c8e1104ffa410d8b1734d1f9c5561d" hidden="1">#REF!</definedName>
    <definedName name="MLNK9c8f5f4ba36c46079312ff114cba48aa" localSheetId="2" hidden="1">#REF!</definedName>
    <definedName name="MLNK9c8f5f4ba36c46079312ff114cba48aa" localSheetId="16" hidden="1">#REF!</definedName>
    <definedName name="MLNK9c8f5f4ba36c46079312ff114cba48aa" hidden="1">#REF!</definedName>
    <definedName name="MLNKa67021fd59084f17839ad81e97d1ce73" localSheetId="2" hidden="1">#REF!</definedName>
    <definedName name="MLNKa67021fd59084f17839ad81e97d1ce73" localSheetId="16" hidden="1">#REF!</definedName>
    <definedName name="MLNKa67021fd59084f17839ad81e97d1ce73" hidden="1">#REF!</definedName>
    <definedName name="MLSLSUMMARY" localSheetId="16">#REF!</definedName>
    <definedName name="MLSLSUMMARY">#REF!</definedName>
    <definedName name="MM_Disc_Fines" localSheetId="16">#REF!</definedName>
    <definedName name="MM_Disc_Fines">#REF!</definedName>
    <definedName name="MM_Disc_Lump" localSheetId="16">#REF!</definedName>
    <definedName name="MM_Disc_Lump">#REF!</definedName>
    <definedName name="Model_Start" localSheetId="2">#REF!</definedName>
    <definedName name="Model_Start" localSheetId="16">#REF!</definedName>
    <definedName name="Model_Start">#REF!</definedName>
    <definedName name="Model_Start_Date" localSheetId="16">#REF!</definedName>
    <definedName name="Model_Start_Date">#REF!</definedName>
    <definedName name="Module1.AIMMPRINT" localSheetId="16">#REF!</definedName>
    <definedName name="Module1.AIMMPRINT">#REF!</definedName>
    <definedName name="Month" localSheetId="16">#REF!</definedName>
    <definedName name="Month">#REF!</definedName>
    <definedName name="Month_Days" localSheetId="16">#REF!</definedName>
    <definedName name="Month_Days">#REF!</definedName>
    <definedName name="MonthDays" localSheetId="16">#REF!</definedName>
    <definedName name="MonthDays">#REF!</definedName>
    <definedName name="Mrp" localSheetId="16">#REF!</definedName>
    <definedName name="Mrp">#REF!</definedName>
    <definedName name="MS_Discounting" localSheetId="16">#REF!</definedName>
    <definedName name="MS_Discounting">#REF!</definedName>
    <definedName name="MSPCONS" localSheetId="16">#REF!</definedName>
    <definedName name="MSPCONS">#REF!</definedName>
    <definedName name="mspdetailed" localSheetId="16">#REF!</definedName>
    <definedName name="mspdetailed">#REF!</definedName>
    <definedName name="MSPSUMMARY" localSheetId="16">#REF!</definedName>
    <definedName name="MSPSUMMARY">#REF!</definedName>
    <definedName name="MTDDate" localSheetId="16">#REF!</definedName>
    <definedName name="MTDDate">#REF!</definedName>
    <definedName name="mth" localSheetId="16">#REF!</definedName>
    <definedName name="mth">#REF!</definedName>
    <definedName name="Mth_Name" localSheetId="16">#REF!</definedName>
    <definedName name="Mth_Name">#REF!</definedName>
    <definedName name="Mth_Ref" localSheetId="16">#REF!</definedName>
    <definedName name="Mth_Ref">#REF!</definedName>
    <definedName name="Mth_Ref_Data" localSheetId="16">#REF!</definedName>
    <definedName name="Mth_Ref_Data">#REF!</definedName>
    <definedName name="MTHACT98" localSheetId="16">#REF!</definedName>
    <definedName name="MTHACT98">#REF!</definedName>
    <definedName name="MTHACT99" localSheetId="16">#REF!</definedName>
    <definedName name="MTHACT99">#REF!</definedName>
    <definedName name="MTHBUD99" localSheetId="16">#REF!</definedName>
    <definedName name="MTHBUD99">#REF!</definedName>
    <definedName name="Mthly" localSheetId="16">#REF!</definedName>
    <definedName name="Mthly">#REF!</definedName>
    <definedName name="Mths_In_Half_Yr" localSheetId="16">#REF!</definedName>
    <definedName name="Mths_In_Half_Yr">#REF!</definedName>
    <definedName name="Mths_In_Qtr" localSheetId="16">#REF!</definedName>
    <definedName name="Mths_In_Qtr">#REF!</definedName>
    <definedName name="Mths_In_Yr" localSheetId="16">#REF!</definedName>
    <definedName name="Mths_In_Yr">#REF!</definedName>
    <definedName name="MTHVAR99" localSheetId="16">#REF!</definedName>
    <definedName name="MTHVAR99">#REF!</definedName>
    <definedName name="n" localSheetId="16">#REF!</definedName>
    <definedName name="n">#REF!</definedName>
    <definedName name="N_Var1" localSheetId="16">#REF!</definedName>
    <definedName name="N_Var1">#REF!</definedName>
    <definedName name="N_Var10" localSheetId="16">#REF!</definedName>
    <definedName name="N_Var10">#REF!</definedName>
    <definedName name="N_Var2" localSheetId="16">#REF!</definedName>
    <definedName name="N_Var2">#REF!</definedName>
    <definedName name="N_Var3" localSheetId="16">#REF!</definedName>
    <definedName name="N_Var3">#REF!</definedName>
    <definedName name="N_Var4" localSheetId="16">#REF!</definedName>
    <definedName name="N_Var4">#REF!</definedName>
    <definedName name="N_Var5" localSheetId="16">#REF!</definedName>
    <definedName name="N_Var5">#REF!</definedName>
    <definedName name="N_Var6" localSheetId="16">#REF!</definedName>
    <definedName name="N_Var6">#REF!</definedName>
    <definedName name="N_Var7" localSheetId="16">#REF!</definedName>
    <definedName name="N_Var7">#REF!</definedName>
    <definedName name="N_Var8" localSheetId="16">#REF!</definedName>
    <definedName name="N_Var8">#REF!</definedName>
    <definedName name="N_Var9" localSheetId="16">#REF!</definedName>
    <definedName name="N_Var9">#REF!</definedName>
    <definedName name="Name" localSheetId="16">#REF!</definedName>
    <definedName name="Name">#REF!</definedName>
    <definedName name="NaturallyAustralianFoods" localSheetId="16">#REF!</definedName>
    <definedName name="NaturallyAustralianFoods">#REF!</definedName>
    <definedName name="NC_Var1" localSheetId="16">#REF!</definedName>
    <definedName name="NC_Var1">#REF!</definedName>
    <definedName name="NC_Var10" localSheetId="16">#REF!</definedName>
    <definedName name="NC_Var10">#REF!</definedName>
    <definedName name="NC_Var2" localSheetId="16">#REF!</definedName>
    <definedName name="NC_Var2">#REF!</definedName>
    <definedName name="NC_Var3" localSheetId="16">#REF!</definedName>
    <definedName name="NC_Var3">#REF!</definedName>
    <definedName name="NC_Var4" localSheetId="16">#REF!</definedName>
    <definedName name="NC_Var4">#REF!</definedName>
    <definedName name="NC_Var5" localSheetId="16">#REF!</definedName>
    <definedName name="NC_Var5">#REF!</definedName>
    <definedName name="NC_Var6" localSheetId="16">#REF!</definedName>
    <definedName name="NC_Var6">#REF!</definedName>
    <definedName name="NC_Var7" localSheetId="16">#REF!</definedName>
    <definedName name="NC_Var7">#REF!</definedName>
    <definedName name="NC_Var8" localSheetId="16">#REF!</definedName>
    <definedName name="NC_Var8">#REF!</definedName>
    <definedName name="NC_Var9" localSheetId="16">#REF!</definedName>
    <definedName name="NC_Var9">#REF!</definedName>
    <definedName name="NCFixed" localSheetId="16">#REF!</definedName>
    <definedName name="NCFixed">#REF!</definedName>
    <definedName name="ND_Var1" localSheetId="16">#REF!</definedName>
    <definedName name="ND_Var1">#REF!</definedName>
    <definedName name="ND_Var10" localSheetId="16">#REF!</definedName>
    <definedName name="ND_Var10">#REF!</definedName>
    <definedName name="ND_Var2" localSheetId="16">#REF!</definedName>
    <definedName name="ND_Var2">#REF!</definedName>
    <definedName name="ND_Var3" localSheetId="16">#REF!</definedName>
    <definedName name="ND_Var3">#REF!</definedName>
    <definedName name="ND_Var4" localSheetId="16">#REF!</definedName>
    <definedName name="ND_Var4">#REF!</definedName>
    <definedName name="ND_Var5" localSheetId="16">#REF!</definedName>
    <definedName name="ND_Var5">#REF!</definedName>
    <definedName name="ND_Var6" localSheetId="16">#REF!</definedName>
    <definedName name="ND_Var6">#REF!</definedName>
    <definedName name="ND_Var7" localSheetId="16">#REF!</definedName>
    <definedName name="ND_Var7">#REF!</definedName>
    <definedName name="ND_Var8" localSheetId="16">#REF!</definedName>
    <definedName name="ND_Var8">#REF!</definedName>
    <definedName name="ND_Var9" localSheetId="16">#REF!</definedName>
    <definedName name="ND_Var9">#REF!</definedName>
    <definedName name="NDFixed" localSheetId="16">#REF!</definedName>
    <definedName name="NDFixed">#REF!</definedName>
    <definedName name="NETWORK" localSheetId="16">#REF!</definedName>
    <definedName name="NETWORK">#REF!</definedName>
    <definedName name="NI_Var1" localSheetId="16">#REF!</definedName>
    <definedName name="NI_Var1">#REF!</definedName>
    <definedName name="NI_Var10" localSheetId="16">#REF!</definedName>
    <definedName name="NI_Var10">#REF!</definedName>
    <definedName name="NI_Var2" localSheetId="16">#REF!</definedName>
    <definedName name="NI_Var2">#REF!</definedName>
    <definedName name="NI_Var3" localSheetId="16">#REF!</definedName>
    <definedName name="NI_Var3">#REF!</definedName>
    <definedName name="NI_Var4" localSheetId="16">#REF!</definedName>
    <definedName name="NI_Var4">#REF!</definedName>
    <definedName name="NI_Var5" localSheetId="16">#REF!</definedName>
    <definedName name="NI_Var5">#REF!</definedName>
    <definedName name="NI_Var6" localSheetId="16">#REF!</definedName>
    <definedName name="NI_Var6">#REF!</definedName>
    <definedName name="NI_Var7" localSheetId="16">#REF!</definedName>
    <definedName name="NI_Var7">#REF!</definedName>
    <definedName name="NI_Var8" localSheetId="16">#REF!</definedName>
    <definedName name="NI_Var8">#REF!</definedName>
    <definedName name="NI_Var9" localSheetId="16">#REF!</definedName>
    <definedName name="NI_Var9">#REF!</definedName>
    <definedName name="NIFixed" localSheetId="16">#REF!</definedName>
    <definedName name="NIFixed">#REF!</definedName>
    <definedName name="No" localSheetId="2">#REF!</definedName>
    <definedName name="No" localSheetId="16">#REF!</definedName>
    <definedName name="No">#REF!</definedName>
    <definedName name="Nominal" localSheetId="2">#REF!</definedName>
    <definedName name="Nominal" localSheetId="16">#REF!</definedName>
    <definedName name="Nominal">#REF!</definedName>
    <definedName name="Nominal_to_Real" localSheetId="16">#REF!</definedName>
    <definedName name="Nominal_to_Real">#REF!</definedName>
    <definedName name="NonExpCapex" localSheetId="16">#REF!</definedName>
    <definedName name="NonExpCapex">#REF!</definedName>
    <definedName name="Not_Using" localSheetId="16">#REF!</definedName>
    <definedName name="Not_Using">#REF!</definedName>
    <definedName name="NOTE" localSheetId="16">#REF!</definedName>
    <definedName name="NOTE">#REF!</definedName>
    <definedName name="notes1" localSheetId="16">#REF!</definedName>
    <definedName name="notes1">#REF!</definedName>
    <definedName name="notes2" localSheetId="16">#REF!</definedName>
    <definedName name="notes2">#REF!</definedName>
    <definedName name="notes3" localSheetId="16">#REF!</definedName>
    <definedName name="notes3">#REF!</definedName>
    <definedName name="Nov" localSheetId="16">#REF!</definedName>
    <definedName name="Nov">#REF!</definedName>
    <definedName name="NPV_Details">!$A$192</definedName>
    <definedName name="NPV_diff5" localSheetId="16">#REF!</definedName>
    <definedName name="NPV_diff5">#REF!</definedName>
    <definedName name="NPV_diff6" localSheetId="16">#REF!</definedName>
    <definedName name="NPV_diff6">#REF!</definedName>
    <definedName name="NPV_diff7" localSheetId="16">#REF!</definedName>
    <definedName name="NPV_diff7">#REF!</definedName>
    <definedName name="NPV_diff8" localSheetId="16">#REF!</definedName>
    <definedName name="NPV_diff8">#REF!</definedName>
    <definedName name="NRAdd" localSheetId="16">#REF!</definedName>
    <definedName name="NRAdd">#REF!</definedName>
    <definedName name="NRAdj" localSheetId="16">#REF!</definedName>
    <definedName name="NRAdj">#REF!</definedName>
    <definedName name="NResT" localSheetId="16">#REF!</definedName>
    <definedName name="NResT">#REF!</definedName>
    <definedName name="NRt" localSheetId="16">#REF!</definedName>
    <definedName name="NRt">#REF!</definedName>
    <definedName name="NTCY" localSheetId="16">OFFSET(#REF!,,COUNTA(#REF!)-37,,37)</definedName>
    <definedName name="NTCY">OFFSET(#REF!,,COUNTA(#REF!)-37,,37)</definedName>
    <definedName name="NTmat" localSheetId="16">OFFSET(#REF!,,COUNTA(#REF!)-37,,37)</definedName>
    <definedName name="NTmat">OFFSET(#REF!,,COUNTA(#REF!)-37,,37)</definedName>
    <definedName name="NTpY" localSheetId="16">OFFSET(#REF!,,COUNTA(#REF!)-37,,24)</definedName>
    <definedName name="NTpY">OFFSET(#REF!,,COUNTA(#REF!)-37,,24)</definedName>
    <definedName name="NTXAxis" localSheetId="16">OFFSET(#REF!,,COUNTA(#REF!)-37,,37)</definedName>
    <definedName name="NTXAxis">OFFSET(#REF!,,COUNTA(#REF!)-37,,37)</definedName>
    <definedName name="number" localSheetId="16">#REF!</definedName>
    <definedName name="number">#REF!</definedName>
    <definedName name="NvsAnswerCol">"'[Drill1]Journal Drill'!$A$6:$A$9"</definedName>
    <definedName name="NvsASD">"V2002-12-31"</definedName>
    <definedName name="NvsAutoDrillOk">"VN"</definedName>
    <definedName name="NvsElapsedTime">0.000197569446754642</definedName>
    <definedName name="NvsEndTime">37636.3991587962</definedName>
    <definedName name="NvsEndTime_1">37502.4621796295</definedName>
    <definedName name="NvsEndTime_1_1">37502.4621796295</definedName>
    <definedName name="NvsImportActivity">"Import Journals from nVision"</definedName>
    <definedName name="NvsInstLang">"VENG"</definedName>
    <definedName name="NvsInstSpec">"%,FBASE_CURRENCY,VAUD,FCURRENCY_CD,VAUD,FMB_ORIG_LEDGER,TLEDGERS,NMAIN_LEDGERS,FMB_STR_ENTFUND,TSTRUCTURE2_JUNTR,NMIT(II)"</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"V1999-01-01"</definedName>
    <definedName name="NvsPanelSetid">"VJUNTR"</definedName>
    <definedName name="NvsParentRef">#REF!</definedName>
    <definedName name="NvsReqBU">"VJUNTR"</definedName>
    <definedName name="NvsReqBUOnly">"VY"</definedName>
    <definedName name="NvsTransLed">"VN"</definedName>
    <definedName name="NvsTreeASD">"V2002-12-31"</definedName>
    <definedName name="NvsValTbl.ACCOUNT">"GL_ACCOUNT_TBL"</definedName>
    <definedName name="NvsValTbl.BASE_CURRENCY">"CURRENCY_CD_TBL"</definedName>
    <definedName name="NvsValTbl.BUSINESS_UNIT">"BUS_UNIT_TBL_FS"</definedName>
    <definedName name="NvsValTbl.CURRENCY_CD">"CURRENCY_CD_TBL"</definedName>
    <definedName name="NvsValTbl.DEPTID">"DEPARTMENT_TBL"</definedName>
    <definedName name="NvsValTbl.MB_ACC_SUBAC">"MB_ACCSUBAC_DTL"</definedName>
    <definedName name="NvsValTbl.MB_ACRONYM_TYPE">"XLATTABLE"</definedName>
    <definedName name="NvsValTbl.MB_ACRONYM_VALUE">"MB_ACRONYM_TBL"</definedName>
    <definedName name="NvsValTbl.MB_DIVN_CFLD">"MB_DIVN_TBL"</definedName>
    <definedName name="NvsValTbl.MB_LOC_CFLD">"MB_LOC_TBL"</definedName>
    <definedName name="NvsValTbl.MB_STATENT_CFLD">"MB_STATENT_TBL"</definedName>
    <definedName name="NvsValTbl.MB_SUBAC_CFLD">"MB_SUBAC_TBL"</definedName>
    <definedName name="NvsValTbl.MB_TAX_CFLD">"MB_TAX_TBL"</definedName>
    <definedName name="NvsValTbl.PRODUCT">"PRODUCT_TBL"</definedName>
    <definedName name="NW_Var1">#REF!</definedName>
    <definedName name="NW_Var10" localSheetId="16">#REF!</definedName>
    <definedName name="NW_Var10">#REF!</definedName>
    <definedName name="NW_Var2" localSheetId="16">#REF!</definedName>
    <definedName name="NW_Var2">#REF!</definedName>
    <definedName name="NW_Var3" localSheetId="16">#REF!</definedName>
    <definedName name="NW_Var3">#REF!</definedName>
    <definedName name="NW_Var4" localSheetId="16">#REF!</definedName>
    <definedName name="NW_Var4">#REF!</definedName>
    <definedName name="NW_Var5" localSheetId="16">#REF!</definedName>
    <definedName name="NW_Var5">#REF!</definedName>
    <definedName name="NW_Var6" localSheetId="16">#REF!</definedName>
    <definedName name="NW_Var6">#REF!</definedName>
    <definedName name="NW_Var7" localSheetId="16">#REF!</definedName>
    <definedName name="NW_Var7">#REF!</definedName>
    <definedName name="NW_Var8" localSheetId="16">#REF!</definedName>
    <definedName name="NW_Var8">#REF!</definedName>
    <definedName name="NW_Var9" localSheetId="16">#REF!</definedName>
    <definedName name="NW_Var9">#REF!</definedName>
    <definedName name="NWSGdiscRate" localSheetId="16">#REF!</definedName>
    <definedName name="NWSGdiscRate">#REF!</definedName>
    <definedName name="NWSGendDate" localSheetId="16">#REF!</definedName>
    <definedName name="NWSGendDate">#REF!</definedName>
    <definedName name="NWSGescalation" localSheetId="16">#REF!</definedName>
    <definedName name="NWSGescalation">#REF!</definedName>
    <definedName name="NWSGmaintenance" localSheetId="16">#REF!</definedName>
    <definedName name="NWSGmaintenance">#REF!</definedName>
    <definedName name="NWSGstartDate" localSheetId="16">#REF!</definedName>
    <definedName name="NWSGstartDate">#REF!</definedName>
    <definedName name="NWSGtariff" localSheetId="16">#REF!</definedName>
    <definedName name="NWSGtariff">#REF!</definedName>
    <definedName name="NWSGthroughput" localSheetId="16">#REF!</definedName>
    <definedName name="NWSGthroughput">#REF!</definedName>
    <definedName name="O_Step1" localSheetId="16">#REF!</definedName>
    <definedName name="O_Step1">#REF!</definedName>
    <definedName name="O_Step10" localSheetId="16">#REF!</definedName>
    <definedName name="O_Step10">#REF!</definedName>
    <definedName name="O_Step2" localSheetId="16">#REF!</definedName>
    <definedName name="O_Step2">#REF!</definedName>
    <definedName name="O_Step3" localSheetId="16">#REF!</definedName>
    <definedName name="O_Step3">#REF!</definedName>
    <definedName name="O_Step4" localSheetId="16">#REF!</definedName>
    <definedName name="O_Step4">#REF!</definedName>
    <definedName name="O_Step5" localSheetId="16">#REF!</definedName>
    <definedName name="O_Step5">#REF!</definedName>
    <definedName name="O_Step6" localSheetId="16">#REF!</definedName>
    <definedName name="O_Step6">#REF!</definedName>
    <definedName name="O_Step7" localSheetId="16">#REF!</definedName>
    <definedName name="O_Step7">#REF!</definedName>
    <definedName name="O_Step8" localSheetId="16">#REF!</definedName>
    <definedName name="O_Step8">#REF!</definedName>
    <definedName name="O_Step9" localSheetId="16">#REF!</definedName>
    <definedName name="O_Step9">#REF!</definedName>
    <definedName name="OCATYTD1" localSheetId="16">#REF!</definedName>
    <definedName name="OCATYTD1">#REF!</definedName>
    <definedName name="Oct" localSheetId="16">#REF!</definedName>
    <definedName name="Oct">#REF!</definedName>
    <definedName name="OHFY15" localSheetId="16">#REF!</definedName>
    <definedName name="OHFY15">#REF!</definedName>
    <definedName name="OHFY16" localSheetId="16">#REF!</definedName>
    <definedName name="OHFY16">#REF!</definedName>
    <definedName name="Operation" localSheetId="16">#REF!</definedName>
    <definedName name="Operation">#REF!</definedName>
    <definedName name="Opex_Sens" localSheetId="16">#REF!</definedName>
    <definedName name="Opex_Sens">#REF!</definedName>
    <definedName name="Opex_Sensitivity" localSheetId="16">#REF!</definedName>
    <definedName name="Opex_Sensitivity">#REF!</definedName>
    <definedName name="Opexcapex" localSheetId="16">#REF!</definedName>
    <definedName name="Opexcapex">#REF!</definedName>
    <definedName name="opexsagas" localSheetId="16">#REF!</definedName>
    <definedName name="opexsagas">#REF!</definedName>
    <definedName name="opoip"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THER">#REF!</definedName>
    <definedName name="OTHERSUMMARY" localSheetId="16">#REF!</definedName>
    <definedName name="OTHERSUMMARY">#REF!</definedName>
    <definedName name="othretsheet" localSheetId="16">#REF!</definedName>
    <definedName name="othretsheet">#REF!</definedName>
    <definedName name="outAdditionalInfo" localSheetId="16">#REF!</definedName>
    <definedName name="outAdditionalInfo">#REF!</definedName>
    <definedName name="outCrossRates" localSheetId="16">#REF!</definedName>
    <definedName name="outCrossRates">#REF!</definedName>
    <definedName name="outEliminations" localSheetId="16">#REF!</definedName>
    <definedName name="outEliminations">#REF!</definedName>
    <definedName name="outPricesValidation" localSheetId="16">#REF!</definedName>
    <definedName name="outPricesValidation">#REF!</definedName>
    <definedName name="outPricesViewCurrency" localSheetId="16">#REF!</definedName>
    <definedName name="outPricesViewCurrency">#REF!</definedName>
    <definedName name="output" localSheetId="16">#REF!</definedName>
    <definedName name="output">#REF!</definedName>
    <definedName name="OUTPUT_FILE" localSheetId="16">#REF!</definedName>
    <definedName name="OUTPUT_FILE">#REF!</definedName>
    <definedName name="outSelectedRates" localSheetId="16">#REF!</definedName>
    <definedName name="outSelectedRates">#REF!</definedName>
    <definedName name="OverA" localSheetId="16">#REF!</definedName>
    <definedName name="OverA">#REF!</definedName>
    <definedName name="P_0" localSheetId="16">#REF!</definedName>
    <definedName name="P_0">#REF!</definedName>
    <definedName name="P_0_RevCap" localSheetId="16">#REF!</definedName>
    <definedName name="P_0_RevCap">#REF!</definedName>
    <definedName name="P_0_RevYld" localSheetId="16">#REF!</definedName>
    <definedName name="P_0_RevYld">#REF!</definedName>
    <definedName name="P_0_WAPC" localSheetId="16">#REF!</definedName>
    <definedName name="P_0_WAPC">#REF!</definedName>
    <definedName name="P_Var1" localSheetId="16">#REF!</definedName>
    <definedName name="P_Var1">#REF!</definedName>
    <definedName name="P_Var10" localSheetId="16">#REF!</definedName>
    <definedName name="P_Var10">#REF!</definedName>
    <definedName name="P_Var2" localSheetId="16">#REF!</definedName>
    <definedName name="P_Var2">#REF!</definedName>
    <definedName name="P_Var3" localSheetId="16">#REF!</definedName>
    <definedName name="P_Var3">#REF!</definedName>
    <definedName name="P_Var4" localSheetId="16">#REF!</definedName>
    <definedName name="P_Var4">#REF!</definedName>
    <definedName name="P_Var5" localSheetId="16">#REF!</definedName>
    <definedName name="P_Var5">#REF!</definedName>
    <definedName name="P_Var6" localSheetId="16">#REF!</definedName>
    <definedName name="P_Var6">#REF!</definedName>
    <definedName name="P_Var7" localSheetId="16">#REF!</definedName>
    <definedName name="P_Var7">#REF!</definedName>
    <definedName name="P_Var8" localSheetId="16">#REF!</definedName>
    <definedName name="P_Var8">#REF!</definedName>
    <definedName name="P_Var9" localSheetId="16">#REF!</definedName>
    <definedName name="P_Var9">#REF!</definedName>
    <definedName name="pafsumm" localSheetId="16">#REF!</definedName>
    <definedName name="pafsumm">#REF!</definedName>
    <definedName name="Passthrough_actual_by_month" localSheetId="16">#REF!</definedName>
    <definedName name="Passthrough_actual_by_month">#REF!</definedName>
    <definedName name="Passthrough_Actual_YTD" localSheetId="16">#REF!</definedName>
    <definedName name="Passthrough_Actual_YTD">#REF!</definedName>
    <definedName name="Passthrough_budget_by_month" localSheetId="16">#REF!</definedName>
    <definedName name="Passthrough_budget_by_month">#REF!</definedName>
    <definedName name="Passthrough_budget_YTD" localSheetId="16">#REF!</definedName>
    <definedName name="Passthrough_budget_YTD">#REF!</definedName>
    <definedName name="Passthrough_lastyear_by_month" localSheetId="16">#REF!</definedName>
    <definedName name="Passthrough_lastyear_by_month">#REF!</definedName>
    <definedName name="Passthrough_lastyear_YTD" localSheetId="16">#REF!</definedName>
    <definedName name="Passthrough_lastyear_YTD">#REF!</definedName>
    <definedName name="pay" localSheetId="16">#REF!</definedName>
    <definedName name="pay">#REF!</definedName>
    <definedName name="Payment_Date" localSheetId="16">#REF!</definedName>
    <definedName name="Payment_Date">#REF!</definedName>
    <definedName name="Payment_Qtr" localSheetId="16">#REF!</definedName>
    <definedName name="Payment_Qtr">#REF!</definedName>
    <definedName name="PB_Var1" localSheetId="16">#REF!</definedName>
    <definedName name="PB_Var1">#REF!</definedName>
    <definedName name="PB_Var10" localSheetId="16">#REF!</definedName>
    <definedName name="PB_Var10">#REF!</definedName>
    <definedName name="PB_Var2" localSheetId="16">#REF!</definedName>
    <definedName name="PB_Var2">#REF!</definedName>
    <definedName name="PB_Var3" localSheetId="16">#REF!</definedName>
    <definedName name="PB_Var3">#REF!</definedName>
    <definedName name="PB_Var4" localSheetId="16">#REF!</definedName>
    <definedName name="PB_Var4">#REF!</definedName>
    <definedName name="PB_Var5" localSheetId="16">#REF!</definedName>
    <definedName name="PB_Var5">#REF!</definedName>
    <definedName name="PB_Var6" localSheetId="16">#REF!</definedName>
    <definedName name="PB_Var6">#REF!</definedName>
    <definedName name="PB_Var7" localSheetId="16">#REF!</definedName>
    <definedName name="PB_Var7">#REF!</definedName>
    <definedName name="PB_Var8" localSheetId="16">#REF!</definedName>
    <definedName name="PB_Var8">#REF!</definedName>
    <definedName name="PB_Var9" localSheetId="16">#REF!</definedName>
    <definedName name="PB_Var9">#REF!</definedName>
    <definedName name="Pe" localSheetId="16">#REF!</definedName>
    <definedName name="Pe">#REF!</definedName>
    <definedName name="people" localSheetId="16">#REF!</definedName>
    <definedName name="people">#REF!</definedName>
    <definedName name="Per_1_End_Date" localSheetId="16">#REF!</definedName>
    <definedName name="Per_1_End_Date">#REF!</definedName>
    <definedName name="Per_1_End_Mth" localSheetId="16">#REF!</definedName>
    <definedName name="Per_1_End_Mth">#REF!</definedName>
    <definedName name="Per_1_Title" localSheetId="16">#REF!</definedName>
    <definedName name="Per_1_Title">#REF!</definedName>
    <definedName name="percent" localSheetId="2">#REF!</definedName>
    <definedName name="percent" localSheetId="16">#REF!</definedName>
    <definedName name="percent">#REF!</definedName>
    <definedName name="PERIOD" localSheetId="16">#REF!</definedName>
    <definedName name="PERIOD">#REF!</definedName>
    <definedName name="Period_BS" localSheetId="16">#REF!</definedName>
    <definedName name="Period_BS">#REF!</definedName>
    <definedName name="PERIOD_NO" localSheetId="16">#REF!</definedName>
    <definedName name="PERIOD_NO">#REF!</definedName>
    <definedName name="PERIODS" localSheetId="16">#REF!</definedName>
    <definedName name="PERIODS">#REF!</definedName>
    <definedName name="PLSummary" localSheetId="16">#REF!</definedName>
    <definedName name="PLSummary">#REF!</definedName>
    <definedName name="Pnumbers" localSheetId="16">#REF!</definedName>
    <definedName name="Pnumbers">#REF!</definedName>
    <definedName name="Pr" localSheetId="16">#REF!</definedName>
    <definedName name="Pr">#REF!</definedName>
    <definedName name="PRCP" localSheetId="16">#REF!</definedName>
    <definedName name="PRCP">#REF!</definedName>
    <definedName name="PRCP_final_year" localSheetId="16">#REF!</definedName>
    <definedName name="PRCP_final_year">#REF!</definedName>
    <definedName name="PRCP_y1" localSheetId="16">#REF!</definedName>
    <definedName name="PRCP_y1">#REF!</definedName>
    <definedName name="PRCP_y10" localSheetId="16">#REF!</definedName>
    <definedName name="PRCP_y10">#REF!</definedName>
    <definedName name="PRCP_y2" localSheetId="16">#REF!</definedName>
    <definedName name="PRCP_y2">#REF!</definedName>
    <definedName name="PRCP_y3" localSheetId="16">#REF!</definedName>
    <definedName name="PRCP_y3">#REF!</definedName>
    <definedName name="PRCP_y4" localSheetId="16">#REF!</definedName>
    <definedName name="PRCP_y4">#REF!</definedName>
    <definedName name="PRCP_y5" localSheetId="16">#REF!</definedName>
    <definedName name="PRCP_y5">#REF!</definedName>
    <definedName name="PRCP_y6" localSheetId="16">#REF!</definedName>
    <definedName name="PRCP_y6">#REF!</definedName>
    <definedName name="PRCP_y7" localSheetId="16">#REF!</definedName>
    <definedName name="PRCP_y7">#REF!</definedName>
    <definedName name="PRCP_y8" localSheetId="16">#REF!</definedName>
    <definedName name="PRCP_y8">#REF!</definedName>
    <definedName name="PRCP_y9" localSheetId="16">#REF!</definedName>
    <definedName name="PRCP_y9">#REF!</definedName>
    <definedName name="Prev_catergory" localSheetId="16">#REF!</definedName>
    <definedName name="Prev_catergory">#REF!</definedName>
    <definedName name="PriA" localSheetId="16">#REF!</definedName>
    <definedName name="PriA">#REF!</definedName>
    <definedName name="PriB" localSheetId="16">#REF!</definedName>
    <definedName name="PriB">#REF!</definedName>
    <definedName name="PRICE" localSheetId="16">#REF!</definedName>
    <definedName name="PRICE">#REF!</definedName>
    <definedName name="PRICE_VARIANCE" localSheetId="16">#REF!</definedName>
    <definedName name="PRICE_VARIANCE">#REF!</definedName>
    <definedName name="Prices_Original" localSheetId="16">#REF!</definedName>
    <definedName name="Prices_Original">#REF!</definedName>
    <definedName name="Prices_View" localSheetId="16">#REF!</definedName>
    <definedName name="Prices_View">#REF!</definedName>
    <definedName name="Prices10" localSheetId="16">#REF!</definedName>
    <definedName name="Prices10">#REF!</definedName>
    <definedName name="Prices2" localSheetId="16">#REF!</definedName>
    <definedName name="Prices2">#REF!</definedName>
    <definedName name="Prices5" localSheetId="16">#REF!</definedName>
    <definedName name="Prices5">#REF!</definedName>
    <definedName name="PRICEVAR" localSheetId="16">#REF!</definedName>
    <definedName name="PRICEVAR">#REF!</definedName>
    <definedName name="Print" localSheetId="16">#REF!</definedName>
    <definedName name="Print">#REF!</definedName>
    <definedName name="_xlnm.Print_Area" localSheetId="0">'Cover Sheet'!$A$1:$L$43</definedName>
    <definedName name="_xlnm.Print_Area" localSheetId="2">Mapping!$B$1:$E$50</definedName>
    <definedName name="Print_Assumptions">!$A$385:$K$526</definedName>
    <definedName name="Print_Calculations">!$A$528:$K$566</definedName>
    <definedName name="PRINT_CANBERRA" localSheetId="16">#REF!</definedName>
    <definedName name="PRINT_CANBERRA">#REF!</definedName>
    <definedName name="Print_Details_and_Actuals">!$A$233:$K$378</definedName>
    <definedName name="Print_KeyRatios2" localSheetId="16">#REF!</definedName>
    <definedName name="Print_KeyRatios2">#REF!</definedName>
    <definedName name="Print_Projected_All">!$A$8:$K$231</definedName>
    <definedName name="Print_Projected_Balance">!$A$81:$K$178</definedName>
    <definedName name="Print_Projected_Cashflow">!$A$180:$K$231</definedName>
    <definedName name="Print_Projected_Profit">!$A$10:$K$80</definedName>
    <definedName name="PRINT_SYDNEY" localSheetId="16">#REF!</definedName>
    <definedName name="PRINT_SYDNEY">#REF!</definedName>
    <definedName name="Print_Titles_MI" localSheetId="16">#REF!,#REF!</definedName>
    <definedName name="Print_Titles_MI">#REF!,#REF!</definedName>
    <definedName name="PRINT1" localSheetId="16">#REF!</definedName>
    <definedName name="PRINT1">#REF!</definedName>
    <definedName name="PRINT10" localSheetId="16">#REF!</definedName>
    <definedName name="PRINT10">#REF!</definedName>
    <definedName name="PRINT11" localSheetId="16">#REF!</definedName>
    <definedName name="PRINT11">#REF!</definedName>
    <definedName name="PRINT12" localSheetId="16">#REF!</definedName>
    <definedName name="PRINT12">#REF!</definedName>
    <definedName name="PRINT13" localSheetId="16">#REF!</definedName>
    <definedName name="PRINT13">#REF!</definedName>
    <definedName name="PRINT14" localSheetId="16">#REF!</definedName>
    <definedName name="PRINT14">#REF!</definedName>
    <definedName name="PRINT15" localSheetId="16">#REF!</definedName>
    <definedName name="PRINT15">#REF!</definedName>
    <definedName name="PRINT16" localSheetId="16">#REF!</definedName>
    <definedName name="PRINT16">#REF!</definedName>
    <definedName name="PRINT17" localSheetId="16">#REF!</definedName>
    <definedName name="PRINT17">#REF!</definedName>
    <definedName name="PRINT18" localSheetId="16">#REF!</definedName>
    <definedName name="PRINT18">#REF!</definedName>
    <definedName name="PRINT19" localSheetId="16">#REF!</definedName>
    <definedName name="PRINT19">#REF!</definedName>
    <definedName name="PRINT2" localSheetId="16">#REF!</definedName>
    <definedName name="PRINT2">#REF!</definedName>
    <definedName name="PRINT20" localSheetId="16">#REF!</definedName>
    <definedName name="PRINT20">#REF!</definedName>
    <definedName name="PRINT21" localSheetId="16">#REF!</definedName>
    <definedName name="PRINT21">#REF!</definedName>
    <definedName name="PRINT22" localSheetId="16">#REF!</definedName>
    <definedName name="PRINT22">#REF!</definedName>
    <definedName name="PRINT3" localSheetId="16">#REF!</definedName>
    <definedName name="PRINT3">#REF!</definedName>
    <definedName name="PRINT4" localSheetId="16">#REF!</definedName>
    <definedName name="PRINT4">#REF!</definedName>
    <definedName name="PRINT5" localSheetId="16">#REF!</definedName>
    <definedName name="PRINT5">#REF!</definedName>
    <definedName name="PRINT6" localSheetId="16">#REF!</definedName>
    <definedName name="PRINT6">#REF!</definedName>
    <definedName name="PRINT7" localSheetId="16">#REF!</definedName>
    <definedName name="PRINT7">#REF!</definedName>
    <definedName name="PRINT8" localSheetId="16">#REF!</definedName>
    <definedName name="PRINT8">#REF!</definedName>
    <definedName name="PRINT9" localSheetId="16">#REF!</definedName>
    <definedName name="PRINT9">#REF!</definedName>
    <definedName name="PRINTPAGE1">#N/A</definedName>
    <definedName name="PRINTPAGE2">#N/A</definedName>
    <definedName name="PRINTPAGE3">#N/A</definedName>
    <definedName name="PRINTSCRED">#N/A</definedName>
    <definedName name="PRIOR" localSheetId="16">#REF!</definedName>
    <definedName name="PRIOR">#REF!</definedName>
    <definedName name="Prior_catergory" localSheetId="16">#REF!</definedName>
    <definedName name="Prior_catergory">#REF!</definedName>
    <definedName name="Prior_period" localSheetId="16">#REF!</definedName>
    <definedName name="Prior_period">#REF!</definedName>
    <definedName name="Prior_Prd_BS" localSheetId="16">#REF!</definedName>
    <definedName name="Prior_Prd_BS">#REF!</definedName>
    <definedName name="Prior_Year___2000_2001____by_month" localSheetId="16">#REF!</definedName>
    <definedName name="Prior_Year___2000_2001____by_month">#REF!</definedName>
    <definedName name="Prior_Year___2000_2001____Year_to_date" localSheetId="16">#REF!</definedName>
    <definedName name="Prior_Year___2000_2001____Year_to_date">#REF!</definedName>
    <definedName name="PriorYear" localSheetId="16">#REF!</definedName>
    <definedName name="PriorYear">#REF!</definedName>
    <definedName name="PROFIT_AND_LOSS">!$A$10</definedName>
    <definedName name="Profit_Detail">!$L$12:$L$79</definedName>
    <definedName name="Profit_Standard">!$L$12:$L$18,!$L$20:$L$24,!$L$29:$L$38,!$L$43:$L$45,!$L$50:$L$52,!$L$55:$L$57,!$L$62:$L$64,!$L$76:$L$77</definedName>
    <definedName name="Profit_Summary">!$L$12:$L$26,!$L$29:$L$40,!$L$42:$L$47,!$L$50:$L$59,!$L$61:$L$66,!$L$68:$L$69,!$L$72:$L$79</definedName>
    <definedName name="PROFITMONTH" localSheetId="16">#REF!</definedName>
    <definedName name="PROFITMONTH">#REF!</definedName>
    <definedName name="PROFITYTD" localSheetId="16">#REF!</definedName>
    <definedName name="PROFITYTD">#REF!</definedName>
    <definedName name="Program_Descrip" localSheetId="16">#REF!</definedName>
    <definedName name="Program_Descrip">#REF!</definedName>
    <definedName name="PROJECTED_RESULTS">!$A$8</definedName>
    <definedName name="Projectstatus" localSheetId="16">#REF!</definedName>
    <definedName name="Projectstatus">#REF!</definedName>
    <definedName name="Proposed" localSheetId="16">#REF!</definedName>
    <definedName name="Proposed">#REF!</definedName>
    <definedName name="PT" localSheetId="16">#REF!</definedName>
    <definedName name="PT">#REF!</definedName>
    <definedName name="PT_Pivot" localSheetId="16">#REF!</definedName>
    <definedName name="PT_Pivot">#REF!</definedName>
    <definedName name="PT_Stocks" localSheetId="16">#REF!</definedName>
    <definedName name="PT_Stocks">#REF!</definedName>
    <definedName name="PTWHOLE" localSheetId="16">#REF!</definedName>
    <definedName name="PTWHOLE">#REF!</definedName>
    <definedName name="PW" localSheetId="16">#REF!</definedName>
    <definedName name="PW">#REF!</definedName>
    <definedName name="q_selAssetsListing" localSheetId="16">#REF!</definedName>
    <definedName name="q_selAssetsListing">#REF!</definedName>
    <definedName name="q_selLiabilityListing" localSheetId="16">#REF!</definedName>
    <definedName name="q_selLiabilityListing">#REF!</definedName>
    <definedName name="Qtr_1" localSheetId="16">#REF!</definedName>
    <definedName name="Qtr_1">#REF!</definedName>
    <definedName name="Qtr_2" localSheetId="16">#REF!</definedName>
    <definedName name="Qtr_2">#REF!</definedName>
    <definedName name="Qtr_3" localSheetId="16">#REF!</definedName>
    <definedName name="Qtr_3">#REF!</definedName>
    <definedName name="Qtr_4" localSheetId="16">#REF!</definedName>
    <definedName name="Qtr_4">#REF!</definedName>
    <definedName name="Qtr_Name" localSheetId="16">#REF!</definedName>
    <definedName name="Qtr_Name">#REF!</definedName>
    <definedName name="Qtrly" localSheetId="16">#REF!</definedName>
    <definedName name="Qtrly">#REF!</definedName>
    <definedName name="Qtrs_In_Yr" localSheetId="16">#REF!</definedName>
    <definedName name="Qtrs_In_Yr">#REF!</definedName>
    <definedName name="R_Var1" localSheetId="16">#REF!</definedName>
    <definedName name="R_Var1">#REF!</definedName>
    <definedName name="R_Var10" localSheetId="16">#REF!</definedName>
    <definedName name="R_Var10">#REF!</definedName>
    <definedName name="R_Var2" localSheetId="16">#REF!</definedName>
    <definedName name="R_Var2">#REF!</definedName>
    <definedName name="R_Var3" localSheetId="16">#REF!</definedName>
    <definedName name="R_Var3">#REF!</definedName>
    <definedName name="R_Var4" localSheetId="16">#REF!</definedName>
    <definedName name="R_Var4">#REF!</definedName>
    <definedName name="R_Var5" localSheetId="16">#REF!</definedName>
    <definedName name="R_Var5">#REF!</definedName>
    <definedName name="R_Var6" localSheetId="16">#REF!</definedName>
    <definedName name="R_Var6">#REF!</definedName>
    <definedName name="R_Var7" localSheetId="16">#REF!</definedName>
    <definedName name="R_Var7">#REF!</definedName>
    <definedName name="R_Var8" localSheetId="16">#REF!</definedName>
    <definedName name="R_Var8">#REF!</definedName>
    <definedName name="R_Var9" localSheetId="16">#REF!</definedName>
    <definedName name="R_Var9">#REF!</definedName>
    <definedName name="RAdd" localSheetId="16">#REF!</definedName>
    <definedName name="RAdd">#REF!</definedName>
    <definedName name="RAdj" localSheetId="16">#REF!</definedName>
    <definedName name="RAdj">#REF!</definedName>
    <definedName name="RAMMSUMMARY" localSheetId="16">#REF!</definedName>
    <definedName name="RAMMSUMMARY">#REF!</definedName>
    <definedName name="Ratios_Summary">!$A$94,!$A$94:$A$96,!$A$98:$A$99,!$A$100,!$A$102,!$A$106:$A$117,!$A$119:$A$120,!$A$122:$A$124,!$A$129:$A$131,!$A$133:$A$136,!$A$138:$A$145,!$A$147:$A$153,!$A$155:$A$158,!$A$163,!$A$165:$A$166</definedName>
    <definedName name="rbpdetailed" localSheetId="16">#REF!</definedName>
    <definedName name="rbpdetailed">#REF!</definedName>
    <definedName name="RBPSUMMARY" localSheetId="16">#REF!</definedName>
    <definedName name="RBPSUMMARY">#REF!</definedName>
    <definedName name="RCP_1to5">"2015-16 to 2019-20"</definedName>
    <definedName name="Real_08" localSheetId="10">#REF!</definedName>
    <definedName name="Real_08">#REF!</definedName>
    <definedName name="Real_to_Nominal" localSheetId="16">#REF!</definedName>
    <definedName name="Real_to_Nominal">#REF!</definedName>
    <definedName name="Real08" localSheetId="10">#REF!</definedName>
    <definedName name="Real08" localSheetId="16">#REF!</definedName>
    <definedName name="Real08">#REF!</definedName>
    <definedName name="Real09" localSheetId="10">#REF!</definedName>
    <definedName name="Real09" localSheetId="16">#REF!</definedName>
    <definedName name="Real09">#REF!</definedName>
    <definedName name="Real10" localSheetId="10">#REF!</definedName>
    <definedName name="Real10" localSheetId="16">#REF!</definedName>
    <definedName name="Real10">#REF!</definedName>
    <definedName name="Real11" localSheetId="10">#REF!</definedName>
    <definedName name="Real11" localSheetId="16">#REF!</definedName>
    <definedName name="Real11">#REF!</definedName>
    <definedName name="Real12" localSheetId="10">#REF!</definedName>
    <definedName name="Real12" localSheetId="16">#REF!</definedName>
    <definedName name="Real12">#REF!</definedName>
    <definedName name="Real13" localSheetId="10">#REF!</definedName>
    <definedName name="Real13" localSheetId="16">#REF!</definedName>
    <definedName name="Real13">#REF!</definedName>
    <definedName name="Real14" localSheetId="10">#REF!</definedName>
    <definedName name="Real14" localSheetId="16">#REF!</definedName>
    <definedName name="Real14">#REF!</definedName>
    <definedName name="Real15" localSheetId="10">#REF!</definedName>
    <definedName name="Real15" localSheetId="16">#REF!</definedName>
    <definedName name="Real15">#REF!</definedName>
    <definedName name="Real2011" localSheetId="0">#REF!</definedName>
    <definedName name="Real2011">#REF!</definedName>
    <definedName name="Real2012" localSheetId="0">#REF!</definedName>
    <definedName name="Real2012">#REF!</definedName>
    <definedName name="Recalc_End_Year" localSheetId="16">#REF!</definedName>
    <definedName name="Recalc_End_Year">#REF!</definedName>
    <definedName name="Recalc_From_Year" localSheetId="16">#REF!</definedName>
    <definedName name="Recalc_From_Year">#REF!</definedName>
    <definedName name="RECEIPTS99" localSheetId="16">#REF!</definedName>
    <definedName name="RECEIPTS99">#REF!</definedName>
    <definedName name="RedcliffeHospital" localSheetId="16">#REF!</definedName>
    <definedName name="RedcliffeHospital">#REF!</definedName>
    <definedName name="Reg_tariff3" localSheetId="16">#REF!</definedName>
    <definedName name="Reg_tariff3">#REF!</definedName>
    <definedName name="Reg_tariff5" localSheetId="16">#REF!</definedName>
    <definedName name="Reg_tariff5">#REF!</definedName>
    <definedName name="Reg_tariff6" localSheetId="16">#REF!</definedName>
    <definedName name="Reg_tariff6">#REF!</definedName>
    <definedName name="Reg_tariff7" localSheetId="16">#REF!</definedName>
    <definedName name="Reg_tariff7">#REF!</definedName>
    <definedName name="Reg_tariff8" localSheetId="16">#REF!</definedName>
    <definedName name="Reg_tariff8">#REF!</definedName>
    <definedName name="RegCapexCat" localSheetId="16">#REF!</definedName>
    <definedName name="RegCapexCat">#REF!</definedName>
    <definedName name="Retail" localSheetId="16">#REF!</definedName>
    <definedName name="Retail">#REF!</definedName>
    <definedName name="Rf" localSheetId="16">#REF!</definedName>
    <definedName name="Rf">#REF!</definedName>
    <definedName name="Risk" localSheetId="16">#REF!</definedName>
    <definedName name="Risk">#REF!</definedName>
    <definedName name="RiskMatrix" localSheetId="16">#REF!</definedName>
    <definedName name="RiskMatrix">#REF!</definedName>
    <definedName name="rnPrint10" localSheetId="16">#REF!</definedName>
    <definedName name="rnPrint10">#REF!</definedName>
    <definedName name="rnPrint2" localSheetId="16">#REF!</definedName>
    <definedName name="rnPrint2">#REF!</definedName>
    <definedName name="rnPrint3" localSheetId="16">#REF!</definedName>
    <definedName name="rnPrint3">#REF!</definedName>
    <definedName name="rnPrint4" localSheetId="16">#REF!</definedName>
    <definedName name="rnPrint4">#REF!</definedName>
    <definedName name="rnPrint5" localSheetId="16">#REF!</definedName>
    <definedName name="rnPrint5">#REF!</definedName>
    <definedName name="rnPrint6" localSheetId="16">#REF!</definedName>
    <definedName name="rnPrint6">#REF!</definedName>
    <definedName name="rnPrint7" localSheetId="16">#REF!</definedName>
    <definedName name="rnPrint7">#REF!</definedName>
    <definedName name="rnPrint8" localSheetId="16">#REF!</definedName>
    <definedName name="rnPrint8">#REF!</definedName>
    <definedName name="RockhamptonPrison" localSheetId="16">#REF!</definedName>
    <definedName name="RockhamptonPrison">#REF!</definedName>
    <definedName name="RockStep1" localSheetId="16">#REF!</definedName>
    <definedName name="RockStep1">#REF!</definedName>
    <definedName name="RockStep2" localSheetId="16">#REF!</definedName>
    <definedName name="RockStep2">#REF!</definedName>
    <definedName name="RockStep3" localSheetId="16">#REF!</definedName>
    <definedName name="RockStep3">#REF!</definedName>
    <definedName name="RockStep4" localSheetId="16">#REF!</definedName>
    <definedName name="RockStep4">#REF!</definedName>
    <definedName name="RockStep5" localSheetId="16">#REF!</definedName>
    <definedName name="RockStep5">#REF!</definedName>
    <definedName name="RockStep6" localSheetId="16">#REF!</definedName>
    <definedName name="RockStep6">#REF!</definedName>
    <definedName name="row" localSheetId="16">#REF!</definedName>
    <definedName name="row">#REF!</definedName>
    <definedName name="rpt_1" localSheetId="16">#REF!</definedName>
    <definedName name="rpt_1">#REF!</definedName>
    <definedName name="rpt_2" localSheetId="16">#REF!</definedName>
    <definedName name="rpt_2">#REF!</definedName>
    <definedName name="rpt_3" localSheetId="16">#REF!</definedName>
    <definedName name="rpt_3">#REF!</definedName>
    <definedName name="rvanilla" localSheetId="16">#REF!</definedName>
    <definedName name="rvanilla">#REF!</definedName>
    <definedName name="rvanilla01" localSheetId="16">#REF!</definedName>
    <definedName name="rvanilla01">#REF!</definedName>
    <definedName name="rvanilla02" localSheetId="16">#REF!</definedName>
    <definedName name="rvanilla02">#REF!</definedName>
    <definedName name="rvanilla03" localSheetId="16">#REF!</definedName>
    <definedName name="rvanilla03">#REF!</definedName>
    <definedName name="rvanilla04" localSheetId="16">#REF!</definedName>
    <definedName name="rvanilla04">#REF!</definedName>
    <definedName name="rvanilla05" localSheetId="16">#REF!</definedName>
    <definedName name="rvanilla05">#REF!</definedName>
    <definedName name="rvanilla06" localSheetId="16">#REF!</definedName>
    <definedName name="rvanilla06">#REF!</definedName>
    <definedName name="rvanilla07" localSheetId="16">#REF!</definedName>
    <definedName name="rvanilla07">#REF!</definedName>
    <definedName name="rvanilla08" localSheetId="16">#REF!</definedName>
    <definedName name="rvanilla08">#REF!</definedName>
    <definedName name="rvanilla09" localSheetId="16">#REF!</definedName>
    <definedName name="rvanilla09">#REF!</definedName>
    <definedName name="rvanilla10" localSheetId="16">#REF!</definedName>
    <definedName name="rvanilla10">#REF!</definedName>
    <definedName name="S"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Var1">#REF!</definedName>
    <definedName name="S_Var10" localSheetId="16">#REF!</definedName>
    <definedName name="S_Var10">#REF!</definedName>
    <definedName name="S_Var2" localSheetId="16">#REF!</definedName>
    <definedName name="S_Var2">#REF!</definedName>
    <definedName name="S_Var3" localSheetId="16">#REF!</definedName>
    <definedName name="S_Var3">#REF!</definedName>
    <definedName name="S_Var4" localSheetId="16">#REF!</definedName>
    <definedName name="S_Var4">#REF!</definedName>
    <definedName name="S_Var5" localSheetId="16">#REF!</definedName>
    <definedName name="S_Var5">#REF!</definedName>
    <definedName name="S_Var6" localSheetId="16">#REF!</definedName>
    <definedName name="S_Var6">#REF!</definedName>
    <definedName name="S_Var7" localSheetId="16">#REF!</definedName>
    <definedName name="S_Var7">#REF!</definedName>
    <definedName name="S_Var8" localSheetId="16">#REF!</definedName>
    <definedName name="S_Var8">#REF!</definedName>
    <definedName name="S_Var9" localSheetId="16">#REF!</definedName>
    <definedName name="S_Var9">#REF!</definedName>
    <definedName name="SAPBEXdnldView" hidden="1">"9SO5Z2Q08DVQVFJPOP6CFCAXP"</definedName>
    <definedName name="SAPBEXsysID" hidden="1">"BWP"</definedName>
    <definedName name="sArray" localSheetId="0">SMALL(IF(MATCH(TheList,TheList,0)=ROW(TheList)-1002,ROW(TheList),""), ROW(INDIRECT("1:"&amp;SUM(N(MATCH(TheList,TheList,0)=ROW(TheList)-1002)))))-1003</definedName>
    <definedName name="sArray" localSheetId="16">SMALL(IF(MATCH(TheList,TheList,0)=ROW(TheList)-1002,ROW(TheList),""), ROW(INDIRECT("1:"&amp;SUM(N(MATCH(TheList,TheList,0)=ROW(TheList)-1002)))))-1003</definedName>
    <definedName name="sArray">SMALL(IF(MATCH(TheList,TheList,0)=ROW(TheList)-1002,ROW(TheList),""), ROW(INDIRECT("1:"&amp;SUM(N(MATCH(TheList,TheList,0)=ROW(TheList)-1002)))))-1003</definedName>
    <definedName name="Scenario" localSheetId="16">#REF!</definedName>
    <definedName name="Scenario">#REF!</definedName>
    <definedName name="ScenarioDescription" localSheetId="16">#REF!</definedName>
    <definedName name="ScenarioDescription">#REF!</definedName>
    <definedName name="sdfgertqdcvbcvbnn"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_Var1">#REF!</definedName>
    <definedName name="SE_Var10" localSheetId="16">#REF!</definedName>
    <definedName name="SE_Var10">#REF!</definedName>
    <definedName name="SE_Var2" localSheetId="16">#REF!</definedName>
    <definedName name="SE_Var2">#REF!</definedName>
    <definedName name="SE_Var3" localSheetId="16">#REF!</definedName>
    <definedName name="SE_Var3">#REF!</definedName>
    <definedName name="SE_Var4" localSheetId="16">#REF!</definedName>
    <definedName name="SE_Var4">#REF!</definedName>
    <definedName name="SE_Var5" localSheetId="16">#REF!</definedName>
    <definedName name="SE_Var5">#REF!</definedName>
    <definedName name="SE_Var6" localSheetId="16">#REF!</definedName>
    <definedName name="SE_Var6">#REF!</definedName>
    <definedName name="SE_Var7" localSheetId="16">#REF!</definedName>
    <definedName name="SE_Var7">#REF!</definedName>
    <definedName name="SE_Var8" localSheetId="16">#REF!</definedName>
    <definedName name="SE_Var8">#REF!</definedName>
    <definedName name="SE_Var9" localSheetId="16">#REF!</definedName>
    <definedName name="SE_Var9">#REF!</definedName>
    <definedName name="Secs_In_Min" localSheetId="16">#REF!</definedName>
    <definedName name="Secs_In_Min">#REF!</definedName>
    <definedName name="Select" localSheetId="16">#REF!</definedName>
    <definedName name="Select">#REF!</definedName>
    <definedName name="Semi_Ann" localSheetId="16">#REF!</definedName>
    <definedName name="Semi_Ann">#REF!</definedName>
    <definedName name="sencount" hidden="1">2</definedName>
    <definedName name="Sep" localSheetId="16">#REF!</definedName>
    <definedName name="Sep">#REF!</definedName>
    <definedName name="Series" localSheetId="16">#REF!</definedName>
    <definedName name="Series">#REF!</definedName>
    <definedName name="Shell" localSheetId="16">#REF!</definedName>
    <definedName name="Shell">#REF!</definedName>
    <definedName name="Shell_1" localSheetId="16">#REF!</definedName>
    <definedName name="Shell_1">#REF!</definedName>
    <definedName name="Shell_2" localSheetId="16">#REF!</definedName>
    <definedName name="Shell_2">#REF!</definedName>
    <definedName name="shit" localSheetId="10">#REF!</definedName>
    <definedName name="shit" localSheetId="16">#REF!</definedName>
    <definedName name="shit">#REF!</definedName>
    <definedName name="slnBusinessGroup" localSheetId="16">#REF!</definedName>
    <definedName name="slnBusinessGroup">#REF!</definedName>
    <definedName name="slnCurrentQuarter" localSheetId="16">#REF!</definedName>
    <definedName name="slnCurrentQuarter">#REF!</definedName>
    <definedName name="slnEliminations" localSheetId="16">#REF!</definedName>
    <definedName name="slnEliminations">#REF!</definedName>
    <definedName name="slnExchangeScenario" localSheetId="16">#REF!</definedName>
    <definedName name="slnExchangeScenario">#REF!</definedName>
    <definedName name="slnGotoExchangeRates" localSheetId="16">#REF!</definedName>
    <definedName name="slnGotoExchangeRates">#REF!</definedName>
    <definedName name="slnGotoPrices" localSheetId="16">#REF!</definedName>
    <definedName name="slnGotoPrices">#REF!</definedName>
    <definedName name="slnPriceScenario" localSheetId="16">#REF!</definedName>
    <definedName name="slnPriceScenario">#REF!</definedName>
    <definedName name="slnViewCurrency" localSheetId="16">#REF!</definedName>
    <definedName name="slnViewCurrency">#REF!</definedName>
    <definedName name="soaidfj">#N/A</definedName>
    <definedName name="Solver_Input_3_2016" localSheetId="16">#REF!</definedName>
    <definedName name="Solver_Input_3_2016">#REF!</definedName>
    <definedName name="Solver_Input_3_2017" localSheetId="16">#REF!</definedName>
    <definedName name="Solver_Input_3_2017">#REF!</definedName>
    <definedName name="Solver_Input_3_2018" localSheetId="16">#REF!</definedName>
    <definedName name="Solver_Input_3_2018">#REF!</definedName>
    <definedName name="Solver_Input_3_2019" localSheetId="16">#REF!</definedName>
    <definedName name="Solver_Input_3_2019">#REF!</definedName>
    <definedName name="Solver_Input_3_2020" localSheetId="16">#REF!</definedName>
    <definedName name="Solver_Input_3_2020">#REF!</definedName>
    <definedName name="Solver_Input_3_2021" localSheetId="16">#REF!</definedName>
    <definedName name="Solver_Input_3_2021">#REF!</definedName>
    <definedName name="Solver_Input_3_2022" localSheetId="16">#REF!</definedName>
    <definedName name="Solver_Input_3_2022">#REF!</definedName>
    <definedName name="Solver_Input_3_2023" localSheetId="16">#REF!</definedName>
    <definedName name="Solver_Input_3_2023">#REF!</definedName>
    <definedName name="Solver_Input_3_2024" localSheetId="16">#REF!</definedName>
    <definedName name="Solver_Input_3_2024">#REF!</definedName>
    <definedName name="Solver_Input_3_2025" localSheetId="16">#REF!</definedName>
    <definedName name="Solver_Input_3_2025">#REF!</definedName>
    <definedName name="solver_lin" hidden="1">0</definedName>
    <definedName name="solver_lin_1" hidden="1">0</definedName>
    <definedName name="solver_num" hidden="1">0</definedName>
    <definedName name="solver_num_1" hidden="1">0</definedName>
    <definedName name="solver_typ" hidden="1">3</definedName>
    <definedName name="solver_typ_1" hidden="1">3</definedName>
    <definedName name="solver_val" hidden="1">399732</definedName>
    <definedName name="solver_val_1" hidden="1">399732</definedName>
    <definedName name="spend">#REF!</definedName>
    <definedName name="SREG" localSheetId="16">#REF!</definedName>
    <definedName name="SREG">#REF!</definedName>
    <definedName name="Start_View" localSheetId="16">#REF!</definedName>
    <definedName name="Start_View">#REF!</definedName>
    <definedName name="StartDate2" localSheetId="16">#REF!</definedName>
    <definedName name="StartDate2">#REF!</definedName>
    <definedName name="StartView" localSheetId="16">#REF!</definedName>
    <definedName name="StartView">#REF!</definedName>
    <definedName name="Status" localSheetId="16">#REF!</definedName>
    <definedName name="Status">#REF!</definedName>
    <definedName name="Step1" localSheetId="16">#REF!</definedName>
    <definedName name="Step1">#REF!</definedName>
    <definedName name="Step10" localSheetId="16">#REF!</definedName>
    <definedName name="Step10">#REF!</definedName>
    <definedName name="Step2" localSheetId="16">#REF!</definedName>
    <definedName name="Step2">#REF!</definedName>
    <definedName name="Step3" localSheetId="16">#REF!</definedName>
    <definedName name="Step3">#REF!</definedName>
    <definedName name="Step4" localSheetId="16">#REF!</definedName>
    <definedName name="Step4">#REF!</definedName>
    <definedName name="Step5" localSheetId="16">#REF!</definedName>
    <definedName name="Step5">#REF!</definedName>
    <definedName name="Step6" localSheetId="16">#REF!</definedName>
    <definedName name="Step6">#REF!</definedName>
    <definedName name="Step7" localSheetId="16">#REF!</definedName>
    <definedName name="Step7">#REF!</definedName>
    <definedName name="Step8" localSheetId="16">#REF!</definedName>
    <definedName name="Step8">#REF!</definedName>
    <definedName name="Step9" localSheetId="16">#REF!</definedName>
    <definedName name="Step9">#REF!</definedName>
    <definedName name="stip" localSheetId="16">#REF!</definedName>
    <definedName name="stip">#REF!</definedName>
    <definedName name="Sub1_dev_fee" localSheetId="16">#REF!</definedName>
    <definedName name="Sub1_dev_fee">#REF!</definedName>
    <definedName name="Sub1_est_fee" localSheetId="16">#REF!</definedName>
    <definedName name="Sub1_est_fee">#REF!</definedName>
    <definedName name="sub1_margin" localSheetId="16">#REF!</definedName>
    <definedName name="sub1_margin">#REF!</definedName>
    <definedName name="Sub1_principal" localSheetId="16">#REF!</definedName>
    <definedName name="Sub1_principal">#REF!</definedName>
    <definedName name="Subtotal" localSheetId="16">#REF!,#REF!,#REF!,#REF!,#REF!,#REF!,#REF!,#REF!,#REF!,#REF!</definedName>
    <definedName name="Subtotal">#REF!,#REF!,#REF!,#REF!,#REF!,#REF!,#REF!,#REF!,#REF!,#REF!</definedName>
    <definedName name="Subtotal2" localSheetId="16">#REF!,#REF!,#REF!,#REF!,#REF!,#REF!,#REF!,#REF!,#REF!,#REF!</definedName>
    <definedName name="Subtotal2">#REF!,#REF!,#REF!,#REF!,#REF!,#REF!,#REF!,#REF!,#REF!,#REF!</definedName>
    <definedName name="Sum" localSheetId="16">#REF!</definedName>
    <definedName name="Sum">#REF!</definedName>
    <definedName name="SUMMARY" localSheetId="16">#REF!</definedName>
    <definedName name="SUMMARY">#REF!</definedName>
    <definedName name="Summary_Results">!$A$233</definedName>
    <definedName name="SUMMARY0203" localSheetId="16">#REF!</definedName>
    <definedName name="SUMMARY0203">#REF!</definedName>
    <definedName name="SUMMARY0304" localSheetId="16">#REF!</definedName>
    <definedName name="SUMMARY0304">#REF!</definedName>
    <definedName name="summaryconsolidation" localSheetId="16">#REF!</definedName>
    <definedName name="summaryconsolidation">#REF!</definedName>
    <definedName name="SummGM" localSheetId="16">#REF!</definedName>
    <definedName name="SummGM">#REF!</definedName>
    <definedName name="super_equity" localSheetId="16">#REF!</definedName>
    <definedName name="super_equity">#REF!</definedName>
    <definedName name="SUREG" localSheetId="16">#REF!</definedName>
    <definedName name="SUREG">#REF!</definedName>
    <definedName name="Sustainably_Cost_Effcient" localSheetId="16">#REF!</definedName>
    <definedName name="Sustainably_Cost_Effcient">#REF!</definedName>
    <definedName name="SwapInstrumentsA" localSheetId="0">OFFSET(YCPackA,COUNT('Cover Sheet'!FRAInstrumentsA),1,SUM(IF(OFFSET(YCPackA,0,2,,1),1,0)),1)</definedName>
    <definedName name="SwapInstrumentsA" localSheetId="16">OFFSET(YCPackA,COUNT('Output| Charts &amp; Tables'!FRAInstrumentsA),1,SUM(IF(OFFSET(YCPackA,0,2,,1),1,0)),1)</definedName>
    <definedName name="SwapInstrumentsA">OFFSET(YCPackA,COUNT(FRAInstrumentsA),1,SUM(IF(OFFSET(YCPackA,0,2,,1),1,0)),1)</definedName>
    <definedName name="SwapInstrumentsB" localSheetId="0">OFFSET(YCPackB,COUNT('Cover Sheet'!FRAInstrumentsB),1,SUM(IF(OFFSET(YCPackB,0,2,,1),1,0)),1)</definedName>
    <definedName name="SwapInstrumentsB" localSheetId="16">OFFSET(YCPackB,COUNT('Output| Charts &amp; Tables'!FRAInstrumentsB),1,SUM(IF(OFFSET(YCPackB,0,2,,1),1,0)),1)</definedName>
    <definedName name="SwapInstrumentsB">OFFSET(YCPackB,COUNT(FRAInstrumentsB),1,SUM(IF(OFFSET(YCPackB,0,2,,1),1,0)),1)</definedName>
    <definedName name="SwapInstrumentsC" localSheetId="0">OFFSET(YCPackC,COUNT('Cover Sheet'!FRAInstrumentsC),1,SUM(IF(OFFSET(YCPackC,0,2,,1),1,0)),1)</definedName>
    <definedName name="SwapInstrumentsC" localSheetId="16">OFFSET(YCPackC,COUNT('Output| Charts &amp; Tables'!FRAInstrumentsC),1,SUM(IF(OFFSET(YCPackC,0,2,,1),1,0)),1)</definedName>
    <definedName name="SwapInstrumentsC">OFFSET(YCPackC,COUNT(FRAInstrumentsC),1,SUM(IF(OFFSET(YCPackC,0,2,,1),1,0)),1)</definedName>
    <definedName name="TARIFF" localSheetId="16">#REF!</definedName>
    <definedName name="TARIFF">#REF!</definedName>
    <definedName name="TariffsD" localSheetId="16">#REF!</definedName>
    <definedName name="TariffsD">#REF!</definedName>
    <definedName name="TariffsV" localSheetId="16">#REF!</definedName>
    <definedName name="TariffsV">#REF!</definedName>
    <definedName name="TARIFFTRANSPORT" localSheetId="16">#REF!</definedName>
    <definedName name="TARIFFTRANSPORT">#REF!</definedName>
    <definedName name="taxdata" localSheetId="16">#REF!</definedName>
    <definedName name="taxdata">#REF!</definedName>
    <definedName name="TaxDep2" localSheetId="16">#REF!</definedName>
    <definedName name="TaxDep2">#REF!</definedName>
    <definedName name="TB_ACCT" localSheetId="16">#REF!</definedName>
    <definedName name="TB_ACCT">#REF!</definedName>
    <definedName name="TB_AMT" localSheetId="16">#REF!</definedName>
    <definedName name="TB_AMT">#REF!</definedName>
    <definedName name="TB_November" localSheetId="2" hidden="1">#REF!</definedName>
    <definedName name="TB_November" localSheetId="16" hidden="1">#REF!</definedName>
    <definedName name="TB_November" hidden="1">#REF!</definedName>
    <definedName name="tclacqprice1" localSheetId="16">#REF!</definedName>
    <definedName name="tclacqprice1">#REF!</definedName>
    <definedName name="tclloan1repay" localSheetId="16">#REF!</definedName>
    <definedName name="tclloan1repay">#REF!</definedName>
    <definedName name="tclloandraw" localSheetId="16">#REF!</definedName>
    <definedName name="tclloandraw">#REF!</definedName>
    <definedName name="tcr" localSheetId="16">#REF!</definedName>
    <definedName name="tcr">#REF!</definedName>
    <definedName name="teest" localSheetId="11" hidden="1">{"Ownership",#N/A,FALSE,"Ownership";"Contents",#N/A,FALSE,"Contents"}</definedName>
    <definedName name="teest" localSheetId="0" hidden="1">{"Ownership",#N/A,FALSE,"Ownership";"Contents",#N/A,FALSE,"Contents"}</definedName>
    <definedName name="teest" localSheetId="5" hidden="1">{"Ownership",#N/A,FALSE,"Ownership";"Contents",#N/A,FALSE,"Contents"}</definedName>
    <definedName name="teest" localSheetId="2" hidden="1">{"Ownership",#N/A,FALSE,"Ownership";"Contents",#N/A,FALSE,"Contents"}</definedName>
    <definedName name="teest" localSheetId="16" hidden="1">{"Ownership",#N/A,FALSE,"Ownership";"Contents",#N/A,FALSE,"Contents"}</definedName>
    <definedName name="teest" hidden="1">{"Ownership",#N/A,FALSE,"Ownership";"Contents",#N/A,FALSE,"Contents"}</definedName>
    <definedName name="Ten">#REF!</definedName>
    <definedName name="test" localSheetId="11" hidden="1">{"Ownership",#N/A,FALSE,"Ownership";"Contents",#N/A,FALSE,"Contents"}</definedName>
    <definedName name="test" localSheetId="0" hidden="1">{"Ownership",#N/A,FALSE,"Ownership";"Contents",#N/A,FALSE,"Contents"}</definedName>
    <definedName name="test" localSheetId="5" hidden="1">{"Ownership",#N/A,FALSE,"Ownership";"Contents",#N/A,FALSE,"Contents"}</definedName>
    <definedName name="test" localSheetId="2" hidden="1">{"Ownership",#N/A,FALSE,"Ownership";"Contents",#N/A,FALSE,"Contents"}</definedName>
    <definedName name="test" localSheetId="16" hidden="1">{"Ownership",#N/A,FALSE,"Ownership";"Contents",#N/A,FALSE,"Contents"}</definedName>
    <definedName name="test" hidden="1">{"Ownership",#N/A,FALSE,"Ownership";"Contents",#N/A,FALSE,"Contents"}</definedName>
    <definedName name="testc"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housand">#REF!</definedName>
    <definedName name="Thousands" localSheetId="16">#REF!</definedName>
    <definedName name="Thousands">#REF!</definedName>
    <definedName name="tier" localSheetId="16">#REF!</definedName>
    <definedName name="tier">#REF!</definedName>
    <definedName name="tiers" localSheetId="16">#REF!</definedName>
    <definedName name="tiers">#REF!</definedName>
    <definedName name="Timing_Adj" localSheetId="2">#REF!</definedName>
    <definedName name="Timing_Adj" localSheetId="16">#REF!</definedName>
    <definedName name="Timing_Adj">#REF!</definedName>
    <definedName name="title1" localSheetId="16">#REF!</definedName>
    <definedName name="title1">#REF!</definedName>
    <definedName name="Title2" localSheetId="16">#REF!</definedName>
    <definedName name="Title2">#REF!</definedName>
    <definedName name="TJ" localSheetId="16">#REF!</definedName>
    <definedName name="TJ">#REF!</definedName>
    <definedName name="Tonnes_lbs" localSheetId="16">#REF!</definedName>
    <definedName name="Tonnes_lbs">#REF!</definedName>
    <definedName name="top" localSheetId="16">#REF!</definedName>
    <definedName name="top">#REF!</definedName>
    <definedName name="Total_km" localSheetId="16">#REF!</definedName>
    <definedName name="Total_km">#REF!</definedName>
    <definedName name="totalfund" localSheetId="16">#REF!</definedName>
    <definedName name="totalfund">#REF!</definedName>
    <definedName name="TotalInputs" localSheetId="16">#REF!,#REF!,#REF!</definedName>
    <definedName name="TotalInputs">#REF!,#REF!,#REF!</definedName>
    <definedName name="TotalKM" localSheetId="16">#REF!</definedName>
    <definedName name="TotalKM">#REF!</definedName>
    <definedName name="TotalPerFAR" localSheetId="16">#REF!</definedName>
    <definedName name="TotalPerFAR">#REF!</definedName>
    <definedName name="totalsrow">0</definedName>
    <definedName name="Trans_10Yrs" localSheetId="0">OFFSET(Transformed10Yrs,0,0,COUNT(Transformed10Yrs),1)</definedName>
    <definedName name="Trans_10Yrs" localSheetId="16">OFFSET(Transformed10Yrs,0,0,COUNT(Transformed10Yrs),1)</definedName>
    <definedName name="Trans_10Yrs">OFFSET(Transformed10Yrs,0,0,COUNT(Transformed10Yrs),1)</definedName>
    <definedName name="Trans_3Yrs" localSheetId="0">OFFSET(Transformed3Yrs,0,0,COUNT(Transformed3Yrs),1)</definedName>
    <definedName name="Trans_3Yrs" localSheetId="16">OFFSET(Transformed3Yrs,0,0,COUNT(Transformed3Yrs),1)</definedName>
    <definedName name="Trans_3Yrs">OFFSET(Transformed3Yrs,0,0,COUNT(Transformed3Yrs),1)</definedName>
    <definedName name="TRANSPORT99" localSheetId="16">#REF!</definedName>
    <definedName name="TRANSPORT99">#REF!</definedName>
    <definedName name="TSTFEE" localSheetId="16">#REF!</definedName>
    <definedName name="TSTFEE">#REF!</definedName>
    <definedName name="UAGDATA" localSheetId="16">#REF!</definedName>
    <definedName name="UAGDATA">#REF!</definedName>
    <definedName name="UnitRates" localSheetId="16">#REF!</definedName>
    <definedName name="UnitRates">#REF!</definedName>
    <definedName name="UpperAndLower" localSheetId="16">#REF!</definedName>
    <definedName name="UpperAndLower">#REF!</definedName>
    <definedName name="Upstream" localSheetId="16">#REF!</definedName>
    <definedName name="Upstream">#REF!</definedName>
    <definedName name="USD_Fcast" localSheetId="16">#REF!</definedName>
    <definedName name="USD_Fcast">#REF!</definedName>
    <definedName name="Using" localSheetId="16">#REF!</definedName>
    <definedName name="Using">#REF!</definedName>
    <definedName name="ValleyBeef" localSheetId="16">#REF!</definedName>
    <definedName name="ValleyBeef">#REF!</definedName>
    <definedName name="vanilla" localSheetId="16">#REF!</definedName>
    <definedName name="vanilla">#REF!</definedName>
    <definedName name="vanilla01" localSheetId="16">#REF!</definedName>
    <definedName name="vanilla01">#REF!</definedName>
    <definedName name="vanilla02" localSheetId="16">#REF!</definedName>
    <definedName name="vanilla02">#REF!</definedName>
    <definedName name="vanilla03" localSheetId="16">#REF!</definedName>
    <definedName name="vanilla03">#REF!</definedName>
    <definedName name="vanilla04" localSheetId="16">#REF!</definedName>
    <definedName name="vanilla04">#REF!</definedName>
    <definedName name="vanilla05" localSheetId="16">#REF!</definedName>
    <definedName name="vanilla05">#REF!</definedName>
    <definedName name="vanilla06" localSheetId="16">#REF!</definedName>
    <definedName name="vanilla06">#REF!</definedName>
    <definedName name="vanilla07" localSheetId="16">#REF!</definedName>
    <definedName name="vanilla07">#REF!</definedName>
    <definedName name="vanilla08" localSheetId="16">#REF!</definedName>
    <definedName name="vanilla08">#REF!</definedName>
    <definedName name="vanilla09" localSheetId="16">#REF!</definedName>
    <definedName name="vanilla09">#REF!</definedName>
    <definedName name="vanilla10" localSheetId="16">#REF!</definedName>
    <definedName name="vanilla10">#REF!</definedName>
    <definedName name="Var_AUD" localSheetId="16">#REF!</definedName>
    <definedName name="Var_AUD">#REF!</definedName>
    <definedName name="Var_USD" localSheetId="16">#REF!</definedName>
    <definedName name="Var_USD">#REF!</definedName>
    <definedName name="Version_Number" localSheetId="16">#REF!</definedName>
    <definedName name="Version_Number">#REF!</definedName>
    <definedName name="Vic_CY" localSheetId="16">OFFSET(#REF!,0,#REF!,,24)</definedName>
    <definedName name="Vic_CY">OFFSET(#REF!,0,#REF!,,24)</definedName>
    <definedName name="Vic_mat" localSheetId="16">OFFSET(#REF!,0,#REF!,,36)</definedName>
    <definedName name="Vic_mat">OFFSET(#REF!,0,#REF!,,36)</definedName>
    <definedName name="Vic_PY" localSheetId="16">OFFSET(#REF!,0,#REF!,,36)</definedName>
    <definedName name="Vic_PY">OFFSET(#REF!,0,#REF!,,36)</definedName>
    <definedName name="ViewCurrency" localSheetId="16">#REF!</definedName>
    <definedName name="ViewCurrency">#REF!</definedName>
    <definedName name="ViewFactor" localSheetId="16">#REF!</definedName>
    <definedName name="ViewFactor">#REF!</definedName>
    <definedName name="Vision1" localSheetId="16">#REF!</definedName>
    <definedName name="Vision1">#REF!</definedName>
    <definedName name="Visy" localSheetId="16">#REF!</definedName>
    <definedName name="Visy">#REF!</definedName>
    <definedName name="Volume_Scenario" localSheetId="16">#REF!</definedName>
    <definedName name="Volume_Scenario">#REF!</definedName>
    <definedName name="Volume2004_Sens" localSheetId="16">#REF!</definedName>
    <definedName name="Volume2004_Sens">#REF!</definedName>
    <definedName name="Volume2005_Sens" localSheetId="16">#REF!</definedName>
    <definedName name="Volume2005_Sens">#REF!</definedName>
    <definedName name="Volume2006_Sens" localSheetId="16">#REF!</definedName>
    <definedName name="Volume2006_Sens">#REF!</definedName>
    <definedName name="Volume2007_Sens" localSheetId="16">#REF!</definedName>
    <definedName name="Volume2007_Sens">#REF!</definedName>
    <definedName name="W_Var1" localSheetId="16">#REF!</definedName>
    <definedName name="W_Var1">#REF!</definedName>
    <definedName name="W_Var10" localSheetId="16">#REF!</definedName>
    <definedName name="W_Var10">#REF!</definedName>
    <definedName name="W_Var2" localSheetId="16">#REF!</definedName>
    <definedName name="W_Var2">#REF!</definedName>
    <definedName name="W_Var3" localSheetId="16">#REF!</definedName>
    <definedName name="W_Var3">#REF!</definedName>
    <definedName name="W_Var4" localSheetId="16">#REF!</definedName>
    <definedName name="W_Var4">#REF!</definedName>
    <definedName name="W_Var5" localSheetId="16">#REF!</definedName>
    <definedName name="W_Var5">#REF!</definedName>
    <definedName name="W_Var6" localSheetId="16">#REF!</definedName>
    <definedName name="W_Var6">#REF!</definedName>
    <definedName name="W_Var7" localSheetId="16">#REF!</definedName>
    <definedName name="W_Var7">#REF!</definedName>
    <definedName name="W_Var8" localSheetId="16">#REF!</definedName>
    <definedName name="W_Var8">#REF!</definedName>
    <definedName name="W_Var9" localSheetId="16">#REF!</definedName>
    <definedName name="W_Var9">#REF!</definedName>
    <definedName name="WACC_FFD" localSheetId="16">#REF!</definedName>
    <definedName name="WACC_FFD">#REF!</definedName>
    <definedName name="WACC_Nom" localSheetId="16">#REF!</definedName>
    <definedName name="WACC_Nom">#REF!</definedName>
    <definedName name="WACC_PT" localSheetId="16">#REF!</definedName>
    <definedName name="WACC_PT">#REF!</definedName>
    <definedName name="WAPLInvoice" localSheetId="16">#REF!</definedName>
    <definedName name="WAPLInvoice">#REF!</definedName>
    <definedName name="wc" localSheetId="16">#REF!</definedName>
    <definedName name="wc">#REF!</definedName>
    <definedName name="wcbal" localSheetId="16">#REF!</definedName>
    <definedName name="wcbal">#REF!</definedName>
    <definedName name="wcdebtors" localSheetId="16">#REF!</definedName>
    <definedName name="wcdebtors">#REF!</definedName>
    <definedName name="wcother" localSheetId="16">#REF!</definedName>
    <definedName name="wcother">#REF!</definedName>
    <definedName name="wcsumm" localSheetId="16">#REF!</definedName>
    <definedName name="wcsumm">#REF!</definedName>
    <definedName name="Weather_Grid" localSheetId="16">#REF!</definedName>
    <definedName name="Weather_Grid">#REF!</definedName>
    <definedName name="Wholesale_Trade" localSheetId="16">#REF!</definedName>
    <definedName name="Wholesale_Trade">#REF!</definedName>
    <definedName name="Wks_In_Yr" localSheetId="16">#REF!</definedName>
    <definedName name="Wks_In_Yr">#REF!</definedName>
    <definedName name="wrn.App._.Custodians." localSheetId="11" hidden="1">{"Ownership",#N/A,FALSE,"Ownership";"Contents",#N/A,FALSE,"Contents"}</definedName>
    <definedName name="wrn.App._.Custodians." localSheetId="0" hidden="1">{"Ownership",#N/A,FALSE,"Ownership";"Contents",#N/A,FALSE,"Contents"}</definedName>
    <definedName name="wrn.App._.Custodians." localSheetId="5" hidden="1">{"Ownership",#N/A,FALSE,"Ownership";"Contents",#N/A,FALSE,"Contents"}</definedName>
    <definedName name="wrn.App._.Custodians." localSheetId="2" hidden="1">{"Ownership",#N/A,FALSE,"Ownership";"Contents",#N/A,FALSE,"Contents"}</definedName>
    <definedName name="wrn.App._.Custodians." localSheetId="16" hidden="1">{"Ownership",#N/A,FALSE,"Ownership";"Contents",#N/A,FALSE,"Contents"}</definedName>
    <definedName name="wrn.App._.Custodians." hidden="1">{"Ownership",#N/A,FALSE,"Ownership";"Contents",#N/A,FALSE,"Contents"}</definedName>
    <definedName name="wrn.modrept." localSheetId="11" hidden="1">{#N/A,#N/A,FALSE,"MODSELECT";#N/A,#N/A,FALSE,"ASSPTNS";#N/A,#N/A,FALSE,"energy_charges";#N/A,#N/A,FALSE,"capacity_chg";#N/A,#N/A,FALSE,"capex_rec";#N/A,#N/A,FALSE,"OPEX";#N/A,#N/A,FALSE,"RomaFuel";#N/A,#N/A,FALSE,"CairnFuel";#N/A,#N/A,FALSE,"CAPEX";#N/A,#N/A,FALSE,"DEBT";#N/A,#N/A,FALSE,"TAX";#N/A,#N/A,FALSE,"W_CAPITAL";#N/A,#N/A,FALSE,"REPORT"}</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localSheetId="5" hidden="1">{#N/A,#N/A,FALSE,"MODSELECT";#N/A,#N/A,FALSE,"ASSPTNS";#N/A,#N/A,FALSE,"energy_charges";#N/A,#N/A,FALSE,"capacity_chg";#N/A,#N/A,FALSE,"capex_rec";#N/A,#N/A,FALSE,"OPEX";#N/A,#N/A,FALSE,"RomaFuel";#N/A,#N/A,FALSE,"CairnFuel";#N/A,#N/A,FALSE,"CAPEX";#N/A,#N/A,FALSE,"DEBT";#N/A,#N/A,FALSE,"TAX";#N/A,#N/A,FALSE,"W_CAPITAL";#N/A,#N/A,FALSE,"REPORT"}</definedName>
    <definedName name="wrn.modrept." localSheetId="2" hidden="1">{#N/A,#N/A,FALSE,"MODSELECT";#N/A,#N/A,FALSE,"ASSPTNS";#N/A,#N/A,FALSE,"energy_charges";#N/A,#N/A,FALSE,"capacity_chg";#N/A,#N/A,FALSE,"capex_rec";#N/A,#N/A,FALSE,"OPEX";#N/A,#N/A,FALSE,"RomaFuel";#N/A,#N/A,FALSE,"CairnFuel";#N/A,#N/A,FALSE,"CAPEX";#N/A,#N/A,FALSE,"DEBT";#N/A,#N/A,FALSE,"TAX";#N/A,#N/A,FALSE,"W_CAPITAL";#N/A,#N/A,FALSE,"REPORT"}</definedName>
    <definedName name="wrn.modrept." localSheetId="16"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rn.Print._.All."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rec._.sheets." localSheetId="1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 localSheetId="0"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 localSheetId="5"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 localSheetId="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 localSheetId="16"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localSheetId="1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localSheetId="0"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localSheetId="5"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localSheetId="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localSheetId="16"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localSheetId="1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localSheetId="0"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localSheetId="5"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localSheetId="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localSheetId="16"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localSheetId="1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localSheetId="0"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localSheetId="5"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localSheetId="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localSheetId="16"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1"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1"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1"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1"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1"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localSheetId="1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localSheetId="0"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localSheetId="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localSheetId="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localSheetId="16"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PL." localSheetId="11" hidden="1">{"ITA_1_PL",#N/A,FALSE,"Print - PL";"ITA_2_PL",#N/A,FALSE,"Print - PL";"ITA_Group_PL",#N/A,FALSE,"Print - PL"}</definedName>
    <definedName name="wrn.Print._.PL." localSheetId="0" hidden="1">{"ITA_1_PL",#N/A,FALSE,"Print - PL";"ITA_2_PL",#N/A,FALSE,"Print - PL";"ITA_Group_PL",#N/A,FALSE,"Print - PL"}</definedName>
    <definedName name="wrn.Print._.PL." localSheetId="5" hidden="1">{"ITA_1_PL",#N/A,FALSE,"Print - PL";"ITA_2_PL",#N/A,FALSE,"Print - PL";"ITA_Group_PL",#N/A,FALSE,"Print - PL"}</definedName>
    <definedName name="wrn.Print._.PL." localSheetId="2" hidden="1">{"ITA_1_PL",#N/A,FALSE,"Print - PL";"ITA_2_PL",#N/A,FALSE,"Print - PL";"ITA_Group_PL",#N/A,FALSE,"Print - PL"}</definedName>
    <definedName name="wrn.Print._.PL." localSheetId="16" hidden="1">{"ITA_1_PL",#N/A,FALSE,"Print - PL";"ITA_2_PL",#N/A,FALSE,"Print - PL";"ITA_Group_PL",#N/A,FALSE,"Print - PL"}</definedName>
    <definedName name="wrn.Print._.PL." hidden="1">{"ITA_1_PL",#N/A,FALSE,"Print - PL";"ITA_2_PL",#N/A,FALSE,"Print - PL";"ITA_Group_PL",#N/A,FALSE,"Print - PL"}</definedName>
    <definedName name="wrn.Print._.PL._1" localSheetId="11" hidden="1">{"ITA_1_PL",#N/A,FALSE,"Print - PL";"ITA_2_PL",#N/A,FALSE,"Print - PL";"ITA_Group_PL",#N/A,FALSE,"Print - PL"}</definedName>
    <definedName name="wrn.Print._.PL._1" localSheetId="0" hidden="1">{"ITA_1_PL",#N/A,FALSE,"Print - PL";"ITA_2_PL",#N/A,FALSE,"Print - PL";"ITA_Group_PL",#N/A,FALSE,"Print - PL"}</definedName>
    <definedName name="wrn.Print._.PL._1" localSheetId="5" hidden="1">{"ITA_1_PL",#N/A,FALSE,"Print - PL";"ITA_2_PL",#N/A,FALSE,"Print - PL";"ITA_Group_PL",#N/A,FALSE,"Print - PL"}</definedName>
    <definedName name="wrn.Print._.PL._1" localSheetId="2" hidden="1">{"ITA_1_PL",#N/A,FALSE,"Print - PL";"ITA_2_PL",#N/A,FALSE,"Print - PL";"ITA_Group_PL",#N/A,FALSE,"Print - PL"}</definedName>
    <definedName name="wrn.Print._.PL._1" localSheetId="16" hidden="1">{"ITA_1_PL",#N/A,FALSE,"Print - PL";"ITA_2_PL",#N/A,FALSE,"Print - PL";"ITA_Group_PL",#N/A,FALSE,"Print - PL"}</definedName>
    <definedName name="wrn.Print._.PL._1" hidden="1">{"ITA_1_PL",#N/A,FALSE,"Print - PL";"ITA_2_PL",#N/A,FALSE,"Print - PL";"ITA_Group_PL",#N/A,FALSE,"Print - PL"}</definedName>
    <definedName name="wrn.Print._.PL._2" localSheetId="11" hidden="1">{"ITA_1_PL",#N/A,FALSE,"Print - PL";"ITA_2_PL",#N/A,FALSE,"Print - PL";"ITA_Group_PL",#N/A,FALSE,"Print - PL"}</definedName>
    <definedName name="wrn.Print._.PL._2" localSheetId="0" hidden="1">{"ITA_1_PL",#N/A,FALSE,"Print - PL";"ITA_2_PL",#N/A,FALSE,"Print - PL";"ITA_Group_PL",#N/A,FALSE,"Print - PL"}</definedName>
    <definedName name="wrn.Print._.PL._2" localSheetId="5" hidden="1">{"ITA_1_PL",#N/A,FALSE,"Print - PL";"ITA_2_PL",#N/A,FALSE,"Print - PL";"ITA_Group_PL",#N/A,FALSE,"Print - PL"}</definedName>
    <definedName name="wrn.Print._.PL._2" localSheetId="2" hidden="1">{"ITA_1_PL",#N/A,FALSE,"Print - PL";"ITA_2_PL",#N/A,FALSE,"Print - PL";"ITA_Group_PL",#N/A,FALSE,"Print - PL"}</definedName>
    <definedName name="wrn.Print._.PL._2" localSheetId="16" hidden="1">{"ITA_1_PL",#N/A,FALSE,"Print - PL";"ITA_2_PL",#N/A,FALSE,"Print - PL";"ITA_Group_PL",#N/A,FALSE,"Print - PL"}</definedName>
    <definedName name="wrn.Print._.PL._2" hidden="1">{"ITA_1_PL",#N/A,FALSE,"Print - PL";"ITA_2_PL",#N/A,FALSE,"Print - PL";"ITA_Group_PL",#N/A,FALSE,"Print - PL"}</definedName>
    <definedName name="wrn.Print._.PL._3" localSheetId="11" hidden="1">{"ITA_1_PL",#N/A,FALSE,"Print - PL";"ITA_2_PL",#N/A,FALSE,"Print - PL";"ITA_Group_PL",#N/A,FALSE,"Print - PL"}</definedName>
    <definedName name="wrn.Print._.PL._3" localSheetId="0" hidden="1">{"ITA_1_PL",#N/A,FALSE,"Print - PL";"ITA_2_PL",#N/A,FALSE,"Print - PL";"ITA_Group_PL",#N/A,FALSE,"Print - PL"}</definedName>
    <definedName name="wrn.Print._.PL._3" localSheetId="5" hidden="1">{"ITA_1_PL",#N/A,FALSE,"Print - PL";"ITA_2_PL",#N/A,FALSE,"Print - PL";"ITA_Group_PL",#N/A,FALSE,"Print - PL"}</definedName>
    <definedName name="wrn.Print._.PL._3" localSheetId="2" hidden="1">{"ITA_1_PL",#N/A,FALSE,"Print - PL";"ITA_2_PL",#N/A,FALSE,"Print - PL";"ITA_Group_PL",#N/A,FALSE,"Print - PL"}</definedName>
    <definedName name="wrn.Print._.PL._3" localSheetId="16" hidden="1">{"ITA_1_PL",#N/A,FALSE,"Print - PL";"ITA_2_PL",#N/A,FALSE,"Print - PL";"ITA_Group_PL",#N/A,FALSE,"Print - PL"}</definedName>
    <definedName name="wrn.Print._.PL._3" hidden="1">{"ITA_1_PL",#N/A,FALSE,"Print - PL";"ITA_2_PL",#N/A,FALSE,"Print - PL";"ITA_Group_PL",#N/A,FALSE,"Print - PL"}</definedName>
    <definedName name="wrn.Print._.Summary." localSheetId="1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0"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16"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localSheetId="1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localSheetId="0"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localSheetId="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localSheetId="16"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localSheetId="1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localSheetId="0"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localSheetId="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localSheetId="16"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localSheetId="1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localSheetId="0"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localSheetId="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localSheetId="16"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localSheetId="1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0"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16"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localSheetId="1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localSheetId="0"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localSheetId="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localSheetId="16"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localSheetId="1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localSheetId="0"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localSheetId="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localSheetId="16"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localSheetId="1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localSheetId="0"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localSheetId="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localSheetId="16"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localSheetId="11" hidden="1">{#N/A,#N/A,FALSE,"MGH income-Support";#N/A,#N/A,FALSE,"MGN balance sheet-Support"}</definedName>
    <definedName name="wrn.TEST." localSheetId="0" hidden="1">{#N/A,#N/A,FALSE,"MGH income-Support";#N/A,#N/A,FALSE,"MGN balance sheet-Support"}</definedName>
    <definedName name="wrn.TEST." localSheetId="5" hidden="1">{#N/A,#N/A,FALSE,"MGH income-Support";#N/A,#N/A,FALSE,"MGN balance sheet-Support"}</definedName>
    <definedName name="wrn.TEST." localSheetId="2" hidden="1">{#N/A,#N/A,FALSE,"MGH income-Support";#N/A,#N/A,FALSE,"MGN balance sheet-Support"}</definedName>
    <definedName name="wrn.TEST." localSheetId="16" hidden="1">{#N/A,#N/A,FALSE,"MGH income-Support";#N/A,#N/A,FALSE,"MGN balance sheet-Support"}</definedName>
    <definedName name="wrn.TEST." hidden="1">{#N/A,#N/A,FALSE,"MGH income-Support";#N/A,#N/A,FALSE,"MGN balance sheet-Support"}</definedName>
    <definedName name="wrn.TEST._1" localSheetId="11" hidden="1">{#N/A,#N/A,FALSE,"MGH income-Support";#N/A,#N/A,FALSE,"MGN balance sheet-Support"}</definedName>
    <definedName name="wrn.TEST._1" localSheetId="0" hidden="1">{#N/A,#N/A,FALSE,"MGH income-Support";#N/A,#N/A,FALSE,"MGN balance sheet-Support"}</definedName>
    <definedName name="wrn.TEST._1" localSheetId="5" hidden="1">{#N/A,#N/A,FALSE,"MGH income-Support";#N/A,#N/A,FALSE,"MGN balance sheet-Support"}</definedName>
    <definedName name="wrn.TEST._1" localSheetId="2" hidden="1">{#N/A,#N/A,FALSE,"MGH income-Support";#N/A,#N/A,FALSE,"MGN balance sheet-Support"}</definedName>
    <definedName name="wrn.TEST._1" localSheetId="16" hidden="1">{#N/A,#N/A,FALSE,"MGH income-Support";#N/A,#N/A,FALSE,"MGN balance sheet-Support"}</definedName>
    <definedName name="wrn.TEST._1" hidden="1">{#N/A,#N/A,FALSE,"MGH income-Support";#N/A,#N/A,FALSE,"MGN balance sheet-Support"}</definedName>
    <definedName name="wrn.TEST._2" localSheetId="11" hidden="1">{#N/A,#N/A,FALSE,"MGH income-Support";#N/A,#N/A,FALSE,"MGN balance sheet-Support"}</definedName>
    <definedName name="wrn.TEST._2" localSheetId="0" hidden="1">{#N/A,#N/A,FALSE,"MGH income-Support";#N/A,#N/A,FALSE,"MGN balance sheet-Support"}</definedName>
    <definedName name="wrn.TEST._2" localSheetId="5" hidden="1">{#N/A,#N/A,FALSE,"MGH income-Support";#N/A,#N/A,FALSE,"MGN balance sheet-Support"}</definedName>
    <definedName name="wrn.TEST._2" localSheetId="2" hidden="1">{#N/A,#N/A,FALSE,"MGH income-Support";#N/A,#N/A,FALSE,"MGN balance sheet-Support"}</definedName>
    <definedName name="wrn.TEST._2" localSheetId="16" hidden="1">{#N/A,#N/A,FALSE,"MGH income-Support";#N/A,#N/A,FALSE,"MGN balance sheet-Support"}</definedName>
    <definedName name="wrn.TEST._2" hidden="1">{#N/A,#N/A,FALSE,"MGH income-Support";#N/A,#N/A,FALSE,"MGN balance sheet-Support"}</definedName>
    <definedName name="wrn.TEST._3" localSheetId="11" hidden="1">{#N/A,#N/A,FALSE,"MGH income-Support";#N/A,#N/A,FALSE,"MGN balance sheet-Support"}</definedName>
    <definedName name="wrn.TEST._3" localSheetId="0" hidden="1">{#N/A,#N/A,FALSE,"MGH income-Support";#N/A,#N/A,FALSE,"MGN balance sheet-Support"}</definedName>
    <definedName name="wrn.TEST._3" localSheetId="5" hidden="1">{#N/A,#N/A,FALSE,"MGH income-Support";#N/A,#N/A,FALSE,"MGN balance sheet-Support"}</definedName>
    <definedName name="wrn.TEST._3" localSheetId="2" hidden="1">{#N/A,#N/A,FALSE,"MGH income-Support";#N/A,#N/A,FALSE,"MGN balance sheet-Support"}</definedName>
    <definedName name="wrn.TEST._3" localSheetId="16" hidden="1">{#N/A,#N/A,FALSE,"MGH income-Support";#N/A,#N/A,FALSE,"MGN balance sheet-Support"}</definedName>
    <definedName name="wrn.TEST._3" hidden="1">{#N/A,#N/A,FALSE,"MGH income-Support";#N/A,#N/A,FALSE,"MGN balance sheet-Support"}</definedName>
    <definedName name="wrn.UEG._.Operating._.Report."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localSheetId="1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tsheet">#REF!</definedName>
    <definedName name="X_02_RevCap" localSheetId="16">#REF!</definedName>
    <definedName name="X_02_RevCap">#REF!</definedName>
    <definedName name="X_02_RevYld" localSheetId="16">#REF!</definedName>
    <definedName name="X_02_RevYld">#REF!</definedName>
    <definedName name="X_02_WAPC" localSheetId="16">#REF!</definedName>
    <definedName name="X_02_WAPC">#REF!</definedName>
    <definedName name="X_03_RevCap" localSheetId="16">#REF!</definedName>
    <definedName name="X_03_RevCap">#REF!</definedName>
    <definedName name="X_03_RevYld" localSheetId="16">#REF!</definedName>
    <definedName name="X_03_RevYld">#REF!</definedName>
    <definedName name="X_03_WAPC" localSheetId="16">#REF!</definedName>
    <definedName name="X_03_WAPC">#REF!</definedName>
    <definedName name="X_04_RevCap" localSheetId="16">#REF!</definedName>
    <definedName name="X_04_RevCap">#REF!</definedName>
    <definedName name="X_04_RevYld" localSheetId="16">#REF!</definedName>
    <definedName name="X_04_RevYld">#REF!</definedName>
    <definedName name="X_04_WAPC" localSheetId="16">#REF!</definedName>
    <definedName name="X_04_WAPC">#REF!</definedName>
    <definedName name="X_05_RevCap" localSheetId="16">#REF!</definedName>
    <definedName name="X_05_RevCap">#REF!</definedName>
    <definedName name="X_05_RevYld" localSheetId="16">#REF!</definedName>
    <definedName name="X_05_RevYld">#REF!</definedName>
    <definedName name="X_05_WAPC" localSheetId="16">#REF!</definedName>
    <definedName name="X_05_WAPC">#REF!</definedName>
    <definedName name="X_06_RevCap" localSheetId="16">#REF!</definedName>
    <definedName name="X_06_RevCap">#REF!</definedName>
    <definedName name="X_06_RevYld" localSheetId="16">#REF!</definedName>
    <definedName name="X_06_RevYld">#REF!</definedName>
    <definedName name="X_06_WAPC" localSheetId="16">#REF!</definedName>
    <definedName name="X_06_WAPC">#REF!</definedName>
    <definedName name="X_07_RevCap" localSheetId="16">#REF!</definedName>
    <definedName name="X_07_RevCap">#REF!</definedName>
    <definedName name="X_07_RevYld" localSheetId="16">#REF!</definedName>
    <definedName name="X_07_RevYld">#REF!</definedName>
    <definedName name="X_07_WAPC" localSheetId="16">#REF!</definedName>
    <definedName name="X_07_WAPC">#REF!</definedName>
    <definedName name="X_08_RevCap" localSheetId="16">#REF!</definedName>
    <definedName name="X_08_RevCap">#REF!</definedName>
    <definedName name="X_08_RevYld" localSheetId="16">#REF!</definedName>
    <definedName name="X_08_RevYld">#REF!</definedName>
    <definedName name="X_08_WAPC" localSheetId="16">#REF!</definedName>
    <definedName name="X_08_WAPC">#REF!</definedName>
    <definedName name="X_09_RevCap" localSheetId="16">#REF!</definedName>
    <definedName name="X_09_RevCap">#REF!</definedName>
    <definedName name="X_09_RevYld" localSheetId="16">#REF!</definedName>
    <definedName name="X_09_RevYld">#REF!</definedName>
    <definedName name="X_09_WAPC" localSheetId="16">#REF!</definedName>
    <definedName name="X_09_WAPC">#REF!</definedName>
    <definedName name="x_1" localSheetId="16">#REF!</definedName>
    <definedName name="x_1">#REF!</definedName>
    <definedName name="X_10_RevCap" localSheetId="16">#REF!</definedName>
    <definedName name="X_10_RevCap">#REF!</definedName>
    <definedName name="X_10_RevYld" localSheetId="16">#REF!</definedName>
    <definedName name="X_10_RevYld">#REF!</definedName>
    <definedName name="X_10_WAPC" localSheetId="16">#REF!</definedName>
    <definedName name="X_10_WAPC">#REF!</definedName>
    <definedName name="X_2" localSheetId="16">#REF!</definedName>
    <definedName name="X_2">#REF!</definedName>
    <definedName name="X_3" localSheetId="16">#REF!</definedName>
    <definedName name="X_3">#REF!</definedName>
    <definedName name="X_4" localSheetId="16">#REF!</definedName>
    <definedName name="X_4">#REF!</definedName>
    <definedName name="X_Factor" localSheetId="16">#REF!</definedName>
    <definedName name="X_Factor">#REF!</definedName>
    <definedName name="X_Factor_2015" localSheetId="16">#REF!</definedName>
    <definedName name="X_Factor_2015">#REF!</definedName>
    <definedName name="X_Factor_2016" localSheetId="16">#REF!</definedName>
    <definedName name="X_Factor_2016">#REF!</definedName>
    <definedName name="X_Factor_2017" localSheetId="16">#REF!</definedName>
    <definedName name="X_Factor_2017">#REF!</definedName>
    <definedName name="X_Factor_2018" localSheetId="16">#REF!</definedName>
    <definedName name="X_Factor_2018">#REF!</definedName>
    <definedName name="X_Factor_2019" localSheetId="16">#REF!</definedName>
    <definedName name="X_Factor_2019">#REF!</definedName>
    <definedName name="X_Factor_2020" localSheetId="16">#REF!</definedName>
    <definedName name="X_Factor_2020">#REF!</definedName>
    <definedName name="X_Factor_2021" localSheetId="16">#REF!</definedName>
    <definedName name="X_Factor_2021">#REF!</definedName>
    <definedName name="X_Factor_2022" localSheetId="16">#REF!</definedName>
    <definedName name="X_Factor_2022">#REF!</definedName>
    <definedName name="X_Factor_2023" localSheetId="16">#REF!</definedName>
    <definedName name="X_Factor_2023">#REF!</definedName>
    <definedName name="X_Factor_2024" localSheetId="16">#REF!</definedName>
    <definedName name="X_Factor_2024">#REF!</definedName>
    <definedName name="X_Factor_2025" localSheetId="16">#REF!</definedName>
    <definedName name="X_Factor_2025">#REF!</definedName>
    <definedName name="XAXIS" localSheetId="16">OFFSET(#REF!,,COUNT(#REF!)-37,,37)</definedName>
    <definedName name="XAXIS">OFFSET(#REF!,,COUNT(#REF!)-37,,37)</definedName>
    <definedName name="xxAnnl_CorpTax_Rate" localSheetId="16">#REF!</definedName>
    <definedName name="xxAnnl_CorpTax_Rate">#REF!</definedName>
    <definedName name="xxINDANNUAL" localSheetId="16">#REF!</definedName>
    <definedName name="xxINDANNUAL">#REF!</definedName>
    <definedName name="xxINITEQUITYINJ" localSheetId="16">#REF!</definedName>
    <definedName name="xxINITEQUITYINJ">#REF!</definedName>
    <definedName name="Year" localSheetId="2">#REF!</definedName>
    <definedName name="Year" localSheetId="16">#REF!</definedName>
    <definedName name="Year">#REF!</definedName>
    <definedName name="Year_0" localSheetId="16">#REF!</definedName>
    <definedName name="Year_0">#REF!</definedName>
    <definedName name="Year_1" localSheetId="16">#REF!</definedName>
    <definedName name="Year_1">#REF!</definedName>
    <definedName name="Year_2" localSheetId="16">#REF!</definedName>
    <definedName name="Year_2">#REF!</definedName>
    <definedName name="Year_3" localSheetId="16">#REF!</definedName>
    <definedName name="Year_3">#REF!</definedName>
    <definedName name="Year_4" localSheetId="16">#REF!</definedName>
    <definedName name="Year_4">#REF!</definedName>
    <definedName name="Year_5" localSheetId="16">#REF!</definedName>
    <definedName name="Year_5">#REF!</definedName>
    <definedName name="Year1" localSheetId="16">#REF!</definedName>
    <definedName name="Year1">#REF!</definedName>
    <definedName name="Yes" localSheetId="2">#REF!</definedName>
    <definedName name="Yes" localSheetId="16">#REF!</definedName>
    <definedName name="Yes">#REF!</definedName>
    <definedName name="YrA" localSheetId="16">#REF!</definedName>
    <definedName name="YrA">#REF!</definedName>
    <definedName name="YrB" localSheetId="16">#REF!</definedName>
    <definedName name="YrB">#REF!</definedName>
    <definedName name="YrC" localSheetId="16">#REF!</definedName>
    <definedName name="YrC">#REF!</definedName>
    <definedName name="Ytd_Ref" localSheetId="16">#REF!</definedName>
    <definedName name="Ytd_Ref">#REF!</definedName>
    <definedName name="Ytd_Ref_Data" localSheetId="16">#REF!</definedName>
    <definedName name="Ytd_Ref_Data">#REF!</definedName>
    <definedName name="Z_194E5B9A_53B1_414D_85B4_862268EA3FD8_.wvu.Cols" localSheetId="11" hidden="1">#REF!,#REF!</definedName>
    <definedName name="Z_194E5B9A_53B1_414D_85B4_862268EA3FD8_.wvu.Cols" localSheetId="5" hidden="1">#REF!,#REF!</definedName>
    <definedName name="Z_194E5B9A_53B1_414D_85B4_862268EA3FD8_.wvu.Cols" localSheetId="2" hidden="1">#REF!,#REF!</definedName>
    <definedName name="Z_194E5B9A_53B1_414D_85B4_862268EA3FD8_.wvu.Cols" localSheetId="16" hidden="1">#REF!,#REF!</definedName>
    <definedName name="Z_194E5B9A_53B1_414D_85B4_862268EA3FD8_.wvu.Cols" hidden="1">#REF!,#REF!</definedName>
    <definedName name="Z_457C99E0_B489_11D4_9586_D18A69491E44_.wvu.FilterData" localSheetId="2" hidden="1">#REF!</definedName>
    <definedName name="Z_457C99E0_B489_11D4_9586_D18A69491E44_.wvu.FilterData" localSheetId="16" hidden="1">#REF!</definedName>
    <definedName name="Z_457C99E0_B489_11D4_9586_D18A69491E44_.wvu.FilterData" hidden="1">#REF!</definedName>
    <definedName name="Z_4A79B72B_DC22_4363_885C_85183B73F539_.wvu.Cols" localSheetId="2" hidden="1">#REF!,#REF!</definedName>
    <definedName name="Z_4A79B72B_DC22_4363_885C_85183B73F539_.wvu.Cols" localSheetId="16" hidden="1">#REF!,#REF!</definedName>
    <definedName name="Z_4A79B72B_DC22_4363_885C_85183B73F539_.wvu.Cols" hidden="1">#REF!,#REF!</definedName>
    <definedName name="Z_6664BF98_58A8_4AA7_B274_16B63D099514_.wvu.PrintTitles" localSheetId="11" hidden="1">#REF!</definedName>
    <definedName name="Z_6664BF98_58A8_4AA7_B274_16B63D099514_.wvu.PrintTitles" localSheetId="5" hidden="1">#REF!</definedName>
    <definedName name="Z_6664BF98_58A8_4AA7_B274_16B63D099514_.wvu.PrintTitles" localSheetId="2" hidden="1">#REF!</definedName>
    <definedName name="Z_6664BF98_58A8_4AA7_B274_16B63D099514_.wvu.PrintTitles" localSheetId="16" hidden="1">#REF!</definedName>
    <definedName name="Z_6664BF98_58A8_4AA7_B274_16B63D099514_.wvu.PrintTitles" hidden="1">#REF!</definedName>
    <definedName name="Z_6664BF98_58A8_4AA7_B274_16B63D099514_.wvu.Rows" localSheetId="11" hidden="1">#REF!</definedName>
    <definedName name="Z_6664BF98_58A8_4AA7_B274_16B63D099514_.wvu.Rows" localSheetId="5" hidden="1">#REF!</definedName>
    <definedName name="Z_6664BF98_58A8_4AA7_B274_16B63D099514_.wvu.Rows" localSheetId="2" hidden="1">#REF!</definedName>
    <definedName name="Z_6664BF98_58A8_4AA7_B274_16B63D099514_.wvu.Rows" localSheetId="16" hidden="1">#REF!</definedName>
    <definedName name="Z_6664BF98_58A8_4AA7_B274_16B63D099514_.wvu.Rows" hidden="1">#REF!</definedName>
    <definedName name="Z_7BA556F5_54D8_11D5_A01A_F3F642D11487_.wvu.PrintTitles" localSheetId="2" hidden="1">#REF!</definedName>
    <definedName name="Z_7BA556F5_54D8_11D5_A01A_F3F642D11487_.wvu.PrintTitles" localSheetId="16" hidden="1">#REF!</definedName>
    <definedName name="Z_7BA556F5_54D8_11D5_A01A_F3F642D11487_.wvu.PrintTitles" hidden="1">#REF!</definedName>
    <definedName name="Z_82A713E0_6943_11D4_BE9F_0010A4B0D9C7_.wvu.Cols" localSheetId="2" hidden="1">#REF!</definedName>
    <definedName name="Z_82A713E0_6943_11D4_BE9F_0010A4B0D9C7_.wvu.Cols" localSheetId="16" hidden="1">#REF!</definedName>
    <definedName name="Z_82A713E0_6943_11D4_BE9F_0010A4B0D9C7_.wvu.Cols" hidden="1">#REF!</definedName>
    <definedName name="Z_82A713E0_6943_11D4_BE9F_0010A4B0D9C7_.wvu.Rows" localSheetId="2" hidden="1">#REF!,#REF!</definedName>
    <definedName name="Z_82A713E0_6943_11D4_BE9F_0010A4B0D9C7_.wvu.Rows" localSheetId="16" hidden="1">#REF!,#REF!</definedName>
    <definedName name="Z_82A713E0_6943_11D4_BE9F_0010A4B0D9C7_.wvu.Rows" hidden="1">#REF!,#REF!</definedName>
    <definedName name="Z_86D17A40_67AF_11D4_BE9F_0010A4C47286_.wvu.FilterData" localSheetId="2" hidden="1">#REF!</definedName>
    <definedName name="Z_86D17A40_67AF_11D4_BE9F_0010A4C47286_.wvu.FilterData" localSheetId="16" hidden="1">#REF!</definedName>
    <definedName name="Z_86D17A40_67AF_11D4_BE9F_0010A4C47286_.wvu.FilterData" hidden="1">#REF!</definedName>
    <definedName name="Z_86D17A4F_67AF_11D4_BE9F_0010A4C47286_.wvu.FilterData" localSheetId="2" hidden="1">#REF!</definedName>
    <definedName name="Z_86D17A4F_67AF_11D4_BE9F_0010A4C47286_.wvu.FilterData" localSheetId="16" hidden="1">#REF!</definedName>
    <definedName name="Z_86D17A4F_67AF_11D4_BE9F_0010A4C47286_.wvu.FilterData" hidden="1">#REF!</definedName>
    <definedName name="Z_954171C1_B0CF_11D4_9586_C4C4470EA652_.wvu.FilterData" localSheetId="2" hidden="1">#REF!</definedName>
    <definedName name="Z_954171C1_B0CF_11D4_9586_C4C4470EA652_.wvu.FilterData" localSheetId="16" hidden="1">#REF!</definedName>
    <definedName name="Z_954171C1_B0CF_11D4_9586_C4C4470EA652_.wvu.FilterData" hidden="1">#REF!</definedName>
    <definedName name="Z_954171C6_B0CF_11D4_9586_C4C4470EA652_.wvu.FilterData" localSheetId="2" hidden="1">#REF!</definedName>
    <definedName name="Z_954171C6_B0CF_11D4_9586_C4C4470EA652_.wvu.FilterData" localSheetId="16" hidden="1">#REF!</definedName>
    <definedName name="Z_954171C6_B0CF_11D4_9586_C4C4470EA652_.wvu.FilterData" hidden="1">#REF!</definedName>
    <definedName name="Z_B353C461_E47E_11D3_9F17_9F7735ADF445_.wvu.PrintArea" localSheetId="2" hidden="1">#REF!</definedName>
    <definedName name="Z_B353C461_E47E_11D3_9F17_9F7735ADF445_.wvu.PrintArea" localSheetId="16" hidden="1">#REF!</definedName>
    <definedName name="Z_B353C461_E47E_11D3_9F17_9F7735ADF445_.wvu.PrintArea" hidden="1">#REF!</definedName>
    <definedName name="Z_B6615E22_B0C4_11D4_9586_D4E81DC95A44_.wvu.FilterData" localSheetId="2" hidden="1">#REF!</definedName>
    <definedName name="Z_B6615E22_B0C4_11D4_9586_D4E81DC95A44_.wvu.FilterData" localSheetId="16" hidden="1">#REF!</definedName>
    <definedName name="Z_B6615E22_B0C4_11D4_9586_D4E81DC95A44_.wvu.FilterData" hidden="1">#REF!</definedName>
    <definedName name="Z_CFB7B7F4_1D0A_11D5_9586_DD7024B77949_.wvu.FilterData" localSheetId="2" hidden="1">#REF!</definedName>
    <definedName name="Z_CFB7B7F4_1D0A_11D5_9586_DD7024B77949_.wvu.FilterData" localSheetId="16" hidden="1">#REF!</definedName>
    <definedName name="Z_CFB7B7F4_1D0A_11D5_9586_DD7024B77949_.wvu.FilterData" hidden="1">#REF!</definedName>
    <definedName name="ZeroACF" localSheetId="0">OFFSET('Cover Sheet'!Dates,0,8)</definedName>
    <definedName name="ZeroACF" localSheetId="16">OFFSET('Output| Charts &amp; Tables'!Dates,0,8)</definedName>
    <definedName name="ZeroACF">OFFSET(Dates,0,8)</definedName>
    <definedName name="ZeroBCF" localSheetId="0">OFFSET('Cover Sheet'!Dates,0,9)</definedName>
    <definedName name="ZeroBCF" localSheetId="16">OFFSET('Output| Charts &amp; Tables'!Dates,0,9)</definedName>
    <definedName name="ZeroBCF">OFFSET(Dates,0,9)</definedName>
    <definedName name="ZeroCCF" localSheetId="0">OFFSET('Cover Sheet'!Dates,0,10)</definedName>
    <definedName name="ZeroCCF" localSheetId="16">OFFSET('Output| Charts &amp; Tables'!Dates,0,10)</definedName>
    <definedName name="ZeroCCF">OFFSET(Dates,0,10)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42" i="124" l="1"/>
  <c r="BV43" i="124"/>
  <c r="A19" i="48" l="1"/>
  <c r="A18" i="48"/>
  <c r="A17" i="48"/>
  <c r="A16" i="48"/>
  <c r="A9" i="48"/>
  <c r="D63" i="132" l="1"/>
  <c r="D65" i="132"/>
  <c r="D64" i="132"/>
  <c r="J139" i="132" l="1"/>
  <c r="I139" i="132"/>
  <c r="H139" i="132"/>
  <c r="G139" i="132"/>
  <c r="F139" i="132"/>
  <c r="K138" i="132"/>
  <c r="K137" i="132"/>
  <c r="K136" i="132"/>
  <c r="K135" i="132"/>
  <c r="J130" i="132"/>
  <c r="I130" i="132"/>
  <c r="H130" i="132"/>
  <c r="G130" i="132"/>
  <c r="F130" i="132"/>
  <c r="E130" i="132"/>
  <c r="K129" i="132"/>
  <c r="K128" i="132"/>
  <c r="K127" i="132"/>
  <c r="K126" i="132"/>
  <c r="K125" i="132"/>
  <c r="K124" i="132"/>
  <c r="K123" i="132"/>
  <c r="K122" i="132"/>
  <c r="K121" i="132"/>
  <c r="K120" i="132"/>
  <c r="K119" i="132"/>
  <c r="K118" i="132"/>
  <c r="K117" i="132"/>
  <c r="K116" i="132"/>
  <c r="H88" i="132"/>
  <c r="H93" i="132" s="1"/>
  <c r="G88" i="132"/>
  <c r="G93" i="132" s="1"/>
  <c r="F88" i="132"/>
  <c r="F93" i="132" s="1"/>
  <c r="E65" i="132"/>
  <c r="E64" i="132"/>
  <c r="E63" i="132"/>
  <c r="K45" i="132"/>
  <c r="J35" i="132"/>
  <c r="J40" i="132" s="1"/>
  <c r="J49" i="132" s="1"/>
  <c r="J75" i="132" s="1"/>
  <c r="J83" i="132" s="1"/>
  <c r="J101" i="132" s="1"/>
  <c r="I35" i="132"/>
  <c r="I40" i="132" s="1"/>
  <c r="I49" i="132" s="1"/>
  <c r="I75" i="132" s="1"/>
  <c r="I83" i="132" s="1"/>
  <c r="I101" i="132" s="1"/>
  <c r="H35" i="132"/>
  <c r="H40" i="132" s="1"/>
  <c r="H49" i="132" s="1"/>
  <c r="H75" i="132" s="1"/>
  <c r="H83" i="132" s="1"/>
  <c r="H101" i="132" s="1"/>
  <c r="G35" i="132"/>
  <c r="G40" i="132" s="1"/>
  <c r="G49" i="132" s="1"/>
  <c r="G75" i="132" s="1"/>
  <c r="G83" i="132" s="1"/>
  <c r="G101" i="132" s="1"/>
  <c r="F35" i="132"/>
  <c r="E35" i="132"/>
  <c r="E40" i="132" s="1"/>
  <c r="E49" i="132" s="1"/>
  <c r="E75" i="132" s="1"/>
  <c r="E83" i="132" s="1"/>
  <c r="E101" i="132" s="1"/>
  <c r="J26" i="132"/>
  <c r="J33" i="132" s="1"/>
  <c r="J38" i="132" s="1"/>
  <c r="J44" i="132" s="1"/>
  <c r="J47" i="132" s="1"/>
  <c r="J71" i="132" s="1"/>
  <c r="J79" i="132" s="1"/>
  <c r="J98" i="132" s="1"/>
  <c r="J107" i="132" s="1"/>
  <c r="J115" i="132" s="1"/>
  <c r="J134" i="132" s="1"/>
  <c r="J143" i="132" s="1"/>
  <c r="I26" i="132"/>
  <c r="I33" i="132" s="1"/>
  <c r="I38" i="132" s="1"/>
  <c r="I44" i="132" s="1"/>
  <c r="I47" i="132" s="1"/>
  <c r="I71" i="132" s="1"/>
  <c r="I79" i="132" s="1"/>
  <c r="I98" i="132" s="1"/>
  <c r="I107" i="132" s="1"/>
  <c r="I115" i="132" s="1"/>
  <c r="I134" i="132" s="1"/>
  <c r="I143" i="132" s="1"/>
  <c r="H26" i="132"/>
  <c r="H33" i="132" s="1"/>
  <c r="H38" i="132" s="1"/>
  <c r="H44" i="132" s="1"/>
  <c r="H47" i="132" s="1"/>
  <c r="H71" i="132" s="1"/>
  <c r="H79" i="132" s="1"/>
  <c r="H98" i="132" s="1"/>
  <c r="H107" i="132" s="1"/>
  <c r="H115" i="132" s="1"/>
  <c r="H134" i="132" s="1"/>
  <c r="H143" i="132" s="1"/>
  <c r="G26" i="132"/>
  <c r="G33" i="132" s="1"/>
  <c r="G38" i="132" s="1"/>
  <c r="G44" i="132" s="1"/>
  <c r="G47" i="132" s="1"/>
  <c r="G71" i="132" s="1"/>
  <c r="G79" i="132" s="1"/>
  <c r="G98" i="132" s="1"/>
  <c r="G107" i="132" s="1"/>
  <c r="G115" i="132" s="1"/>
  <c r="G134" i="132" s="1"/>
  <c r="G143" i="132" s="1"/>
  <c r="F26" i="132"/>
  <c r="F33" i="132" s="1"/>
  <c r="F38" i="132" s="1"/>
  <c r="F44" i="132" s="1"/>
  <c r="F47" i="132" s="1"/>
  <c r="F71" i="132" s="1"/>
  <c r="F79" i="132" s="1"/>
  <c r="F98" i="132" s="1"/>
  <c r="F107" i="132" s="1"/>
  <c r="F115" i="132" s="1"/>
  <c r="F134" i="132" s="1"/>
  <c r="F143" i="132" s="1"/>
  <c r="E26" i="132"/>
  <c r="E33" i="132" s="1"/>
  <c r="E38" i="132" s="1"/>
  <c r="E44" i="132" s="1"/>
  <c r="E47" i="132" s="1"/>
  <c r="E71" i="132" s="1"/>
  <c r="E79" i="132" s="1"/>
  <c r="E98" i="132" s="1"/>
  <c r="E107" i="132" s="1"/>
  <c r="E115" i="132" s="1"/>
  <c r="E134" i="132" s="1"/>
  <c r="E143" i="132" s="1"/>
  <c r="D26" i="132"/>
  <c r="D33" i="132" s="1"/>
  <c r="D38" i="132" s="1"/>
  <c r="D44" i="132" s="1"/>
  <c r="D47" i="132" s="1"/>
  <c r="D71" i="132" s="1"/>
  <c r="D79" i="132" s="1"/>
  <c r="D98" i="132" s="1"/>
  <c r="D107" i="132" s="1"/>
  <c r="D115" i="132" s="1"/>
  <c r="D134" i="132" s="1"/>
  <c r="D143" i="132" s="1"/>
  <c r="K139" i="132" l="1"/>
  <c r="K130" i="132"/>
  <c r="H10" i="132"/>
  <c r="G96" i="132"/>
  <c r="G94" i="132"/>
  <c r="F65" i="132"/>
  <c r="E24" i="132"/>
  <c r="E34" i="132" s="1"/>
  <c r="E36" i="132" s="1"/>
  <c r="H65" i="132"/>
  <c r="I59" i="132"/>
  <c r="H94" i="132"/>
  <c r="E66" i="132"/>
  <c r="G60" i="132"/>
  <c r="G65" i="132"/>
  <c r="H64" i="132"/>
  <c r="G95" i="132"/>
  <c r="I58" i="132"/>
  <c r="H95" i="132"/>
  <c r="I89" i="132"/>
  <c r="I90" i="132"/>
  <c r="F95" i="132"/>
  <c r="F63" i="132"/>
  <c r="H60" i="132"/>
  <c r="I56" i="132"/>
  <c r="F96" i="132"/>
  <c r="F60" i="132"/>
  <c r="H96" i="132"/>
  <c r="G64" i="132"/>
  <c r="F94" i="132"/>
  <c r="I94" i="132" s="1"/>
  <c r="I91" i="132"/>
  <c r="G15" i="132"/>
  <c r="J24" i="132"/>
  <c r="J34" i="132" s="1"/>
  <c r="J36" i="132" s="1"/>
  <c r="H27" i="132"/>
  <c r="H15" i="132"/>
  <c r="K28" i="132"/>
  <c r="G27" i="132"/>
  <c r="G24" i="132"/>
  <c r="G34" i="132" s="1"/>
  <c r="G36" i="132" s="1"/>
  <c r="K22" i="132"/>
  <c r="H24" i="132"/>
  <c r="H34" i="132" s="1"/>
  <c r="H36" i="132" s="1"/>
  <c r="G10" i="132"/>
  <c r="I24" i="132"/>
  <c r="I34" i="132" s="1"/>
  <c r="I36" i="132" s="1"/>
  <c r="F24" i="132"/>
  <c r="F34" i="132" s="1"/>
  <c r="F36" i="132" s="1"/>
  <c r="D24" i="132"/>
  <c r="D34" i="132" s="1"/>
  <c r="D39" i="132" s="1"/>
  <c r="F27" i="132"/>
  <c r="F10" i="132"/>
  <c r="K23" i="132"/>
  <c r="I27" i="132"/>
  <c r="D27" i="132"/>
  <c r="F15" i="132"/>
  <c r="J27" i="132"/>
  <c r="E27" i="132"/>
  <c r="D66" i="132"/>
  <c r="K35" i="132"/>
  <c r="F40" i="132"/>
  <c r="D35" i="132"/>
  <c r="D40" i="132" s="1"/>
  <c r="D49" i="132" s="1"/>
  <c r="F64" i="132"/>
  <c r="I57" i="132"/>
  <c r="G63" i="132"/>
  <c r="H63" i="132"/>
  <c r="E39" i="132" l="1"/>
  <c r="I96" i="132"/>
  <c r="J110" i="132" s="1"/>
  <c r="I65" i="132"/>
  <c r="H66" i="132"/>
  <c r="I95" i="132"/>
  <c r="G66" i="132"/>
  <c r="I60" i="132"/>
  <c r="I10" i="132"/>
  <c r="I64" i="132"/>
  <c r="I15" i="132"/>
  <c r="J39" i="132"/>
  <c r="J41" i="132" s="1"/>
  <c r="J42" i="132" s="1"/>
  <c r="I110" i="132"/>
  <c r="G110" i="132"/>
  <c r="E110" i="132"/>
  <c r="D75" i="132"/>
  <c r="D83" i="132" s="1"/>
  <c r="D101" i="132" s="1"/>
  <c r="D110" i="132" s="1"/>
  <c r="H39" i="132"/>
  <c r="H48" i="132" s="1"/>
  <c r="G39" i="132"/>
  <c r="G48" i="132" s="1"/>
  <c r="K34" i="132"/>
  <c r="I39" i="132"/>
  <c r="I48" i="132" s="1"/>
  <c r="F39" i="132"/>
  <c r="F48" i="132" s="1"/>
  <c r="K27" i="132"/>
  <c r="K29" i="132" s="1"/>
  <c r="K24" i="132"/>
  <c r="F66" i="132"/>
  <c r="D41" i="132"/>
  <c r="D48" i="132"/>
  <c r="D36" i="132"/>
  <c r="I63" i="132"/>
  <c r="E41" i="132"/>
  <c r="E42" i="132" s="1"/>
  <c r="E48" i="132"/>
  <c r="F49" i="132"/>
  <c r="K40" i="132"/>
  <c r="H110" i="132" l="1"/>
  <c r="G73" i="132"/>
  <c r="G81" i="132" s="1"/>
  <c r="G41" i="132"/>
  <c r="G42" i="132" s="1"/>
  <c r="E73" i="132"/>
  <c r="E81" i="132" s="1"/>
  <c r="J48" i="132"/>
  <c r="J50" i="132" s="1"/>
  <c r="I66" i="132"/>
  <c r="I41" i="132"/>
  <c r="I42" i="132" s="1"/>
  <c r="F41" i="132"/>
  <c r="F42" i="132" s="1"/>
  <c r="K36" i="132"/>
  <c r="H41" i="132"/>
  <c r="H42" i="132" s="1"/>
  <c r="D74" i="132"/>
  <c r="D82" i="132" s="1"/>
  <c r="D73" i="132"/>
  <c r="D81" i="132" s="1"/>
  <c r="K39" i="132"/>
  <c r="K41" i="132" s="1"/>
  <c r="F50" i="132"/>
  <c r="F74" i="132"/>
  <c r="G50" i="132"/>
  <c r="G74" i="132"/>
  <c r="G82" i="132" s="1"/>
  <c r="G100" i="132" s="1"/>
  <c r="G109" i="132" s="1"/>
  <c r="H50" i="132"/>
  <c r="H74" i="132"/>
  <c r="H82" i="132" s="1"/>
  <c r="F73" i="132"/>
  <c r="E50" i="132"/>
  <c r="E74" i="132"/>
  <c r="E82" i="132" s="1"/>
  <c r="D50" i="132"/>
  <c r="H73" i="132"/>
  <c r="H81" i="132" s="1"/>
  <c r="I50" i="132"/>
  <c r="I74" i="132"/>
  <c r="I82" i="132" s="1"/>
  <c r="K49" i="132"/>
  <c r="F75" i="132"/>
  <c r="I73" i="132"/>
  <c r="I81" i="132" s="1"/>
  <c r="J73" i="132"/>
  <c r="J81" i="132" s="1"/>
  <c r="J74" i="132" l="1"/>
  <c r="J82" i="132" s="1"/>
  <c r="K48" i="132"/>
  <c r="E100" i="132"/>
  <c r="E109" i="132" s="1"/>
  <c r="K42" i="132"/>
  <c r="D100" i="132"/>
  <c r="D109" i="132" s="1"/>
  <c r="D72" i="132"/>
  <c r="J100" i="132"/>
  <c r="J109" i="132" s="1"/>
  <c r="H100" i="132"/>
  <c r="H109" i="132" s="1"/>
  <c r="K73" i="132"/>
  <c r="F81" i="132"/>
  <c r="F82" i="132"/>
  <c r="K82" i="132" s="1"/>
  <c r="K74" i="132"/>
  <c r="F51" i="132"/>
  <c r="F72" i="132"/>
  <c r="G51" i="132"/>
  <c r="G72" i="132"/>
  <c r="K50" i="132"/>
  <c r="K51" i="132" s="1"/>
  <c r="I72" i="132"/>
  <c r="I51" i="132"/>
  <c r="H51" i="132"/>
  <c r="H72" i="132"/>
  <c r="E51" i="132"/>
  <c r="E72" i="132"/>
  <c r="J72" i="132"/>
  <c r="J51" i="132"/>
  <c r="I100" i="132"/>
  <c r="I109" i="132" s="1"/>
  <c r="F83" i="132"/>
  <c r="K75" i="132"/>
  <c r="K83" i="132" l="1"/>
  <c r="F101" i="132"/>
  <c r="G80" i="132"/>
  <c r="G76" i="132"/>
  <c r="G77" i="132" s="1"/>
  <c r="D76" i="132"/>
  <c r="D77" i="132" s="1"/>
  <c r="D80" i="132"/>
  <c r="D99" i="132" s="1"/>
  <c r="D108" i="132" s="1"/>
  <c r="I76" i="132"/>
  <c r="I77" i="132" s="1"/>
  <c r="I80" i="132"/>
  <c r="F76" i="132"/>
  <c r="F77" i="132" s="1"/>
  <c r="F80" i="132"/>
  <c r="K72" i="132"/>
  <c r="K76" i="132" s="1"/>
  <c r="K77" i="132" s="1"/>
  <c r="H80" i="132"/>
  <c r="H76" i="132"/>
  <c r="H77" i="132" s="1"/>
  <c r="J76" i="132"/>
  <c r="J77" i="132" s="1"/>
  <c r="J80" i="132"/>
  <c r="E76" i="132"/>
  <c r="E77" i="132" s="1"/>
  <c r="E80" i="132"/>
  <c r="F100" i="132"/>
  <c r="K81" i="132"/>
  <c r="D84" i="132" l="1"/>
  <c r="I84" i="132"/>
  <c r="I99" i="132"/>
  <c r="J84" i="132"/>
  <c r="J99" i="132"/>
  <c r="G84" i="132"/>
  <c r="G99" i="132"/>
  <c r="E84" i="132"/>
  <c r="E99" i="132"/>
  <c r="K100" i="132"/>
  <c r="F109" i="132"/>
  <c r="K109" i="132" s="1"/>
  <c r="F84" i="132"/>
  <c r="F99" i="132"/>
  <c r="F108" i="132" s="1"/>
  <c r="K80" i="132"/>
  <c r="K84" i="132" s="1"/>
  <c r="H84" i="132"/>
  <c r="H99" i="132"/>
  <c r="F110" i="132"/>
  <c r="K110" i="132" s="1"/>
  <c r="K101" i="132"/>
  <c r="G102" i="132" l="1"/>
  <c r="G103" i="132" s="1"/>
  <c r="G108" i="132"/>
  <c r="G111" i="132" s="1"/>
  <c r="G144" i="132" s="1"/>
  <c r="J108" i="132"/>
  <c r="J111" i="132" s="1"/>
  <c r="J144" i="132" s="1"/>
  <c r="J102" i="132"/>
  <c r="J103" i="132" s="1"/>
  <c r="I108" i="132"/>
  <c r="I111" i="132" s="1"/>
  <c r="I144" i="132" s="1"/>
  <c r="I102" i="132"/>
  <c r="I103" i="132" s="1"/>
  <c r="H102" i="132"/>
  <c r="H103" i="132" s="1"/>
  <c r="H108" i="132"/>
  <c r="H111" i="132" s="1"/>
  <c r="H144" i="132" s="1"/>
  <c r="D102" i="132"/>
  <c r="D111" i="132"/>
  <c r="D144" i="132" s="1"/>
  <c r="F102" i="132"/>
  <c r="F103" i="132" s="1"/>
  <c r="K99" i="132"/>
  <c r="K102" i="132" s="1"/>
  <c r="K103" i="132" s="1"/>
  <c r="E102" i="132"/>
  <c r="E108" i="132"/>
  <c r="E111" i="132" s="1"/>
  <c r="E144" i="132" s="1"/>
  <c r="K108" i="132" l="1"/>
  <c r="F111" i="132"/>
  <c r="F144" i="132" s="1"/>
  <c r="K111" i="132" l="1"/>
  <c r="K144" i="132"/>
  <c r="F20" i="76" l="1"/>
  <c r="BV26" i="124"/>
  <c r="E22" i="125" l="1"/>
  <c r="E23" i="125"/>
  <c r="I22" i="125" l="1"/>
  <c r="H22" i="125"/>
  <c r="G22" i="125"/>
  <c r="F22" i="125"/>
  <c r="E8" i="125" l="1"/>
  <c r="BN19" i="124" l="1"/>
  <c r="BN16" i="124"/>
  <c r="BN17" i="124"/>
  <c r="BO20" i="124"/>
  <c r="BN23" i="124"/>
  <c r="BN22" i="124"/>
  <c r="BN21" i="124"/>
  <c r="BN15" i="124"/>
  <c r="BN12" i="124"/>
  <c r="BN26" i="124" l="1"/>
  <c r="BN29" i="124"/>
  <c r="BN30" i="124"/>
  <c r="BN31" i="124"/>
  <c r="BN32" i="124"/>
  <c r="BN33" i="124"/>
  <c r="BN34" i="124"/>
  <c r="BN36" i="124"/>
  <c r="BN41" i="124"/>
  <c r="BN42" i="124"/>
  <c r="BN43" i="124"/>
  <c r="BN45" i="124"/>
  <c r="I11" i="125" l="1"/>
  <c r="H11" i="125"/>
  <c r="G11" i="125"/>
  <c r="F11" i="125"/>
  <c r="E11" i="125"/>
  <c r="D11" i="125"/>
  <c r="I8" i="125"/>
  <c r="H8" i="125"/>
  <c r="G8" i="125"/>
  <c r="F8" i="125"/>
  <c r="D8" i="125"/>
  <c r="E13" i="125" l="1"/>
  <c r="BO18" i="124" l="1"/>
  <c r="BO14" i="124"/>
  <c r="BO13" i="124"/>
  <c r="BO11" i="124"/>
  <c r="BO10" i="124"/>
  <c r="BO9" i="124"/>
  <c r="BO8" i="124"/>
  <c r="BO7" i="124"/>
  <c r="BN85" i="124" l="1"/>
  <c r="BN86" i="124"/>
  <c r="BN87" i="124"/>
  <c r="BN88" i="124"/>
  <c r="BN89" i="124"/>
  <c r="BN90" i="124"/>
  <c r="BN91" i="124"/>
  <c r="BN92" i="124"/>
  <c r="BN93" i="124"/>
  <c r="BN94" i="124"/>
  <c r="BN95" i="124"/>
  <c r="BN96" i="124"/>
  <c r="BN97" i="124"/>
  <c r="BN99" i="124" l="1"/>
  <c r="BN100" i="124"/>
  <c r="BN101" i="124"/>
  <c r="BN63" i="124"/>
  <c r="BN47" i="124"/>
  <c r="BN48" i="124"/>
  <c r="BN49" i="124"/>
  <c r="BN50" i="124"/>
  <c r="BN51" i="124"/>
  <c r="BN52" i="124"/>
  <c r="BN53" i="124"/>
  <c r="BN54" i="124"/>
  <c r="BN55" i="124"/>
  <c r="BN56" i="124"/>
  <c r="BN57" i="124"/>
  <c r="BN58" i="124"/>
  <c r="BN59" i="124"/>
  <c r="BN60" i="124"/>
  <c r="BN61" i="124"/>
  <c r="BN62" i="124"/>
  <c r="BN46" i="124" l="1"/>
  <c r="BN70" i="124" l="1"/>
  <c r="BN69" i="124"/>
  <c r="BN68" i="124"/>
  <c r="BN67" i="124"/>
  <c r="BN66" i="124"/>
  <c r="BN65" i="124"/>
  <c r="BN64" i="124"/>
  <c r="BN82" i="124" l="1"/>
  <c r="BN83" i="124"/>
  <c r="BN84" i="124"/>
  <c r="BN81" i="124" l="1"/>
  <c r="BN80" i="124"/>
  <c r="BN79" i="124"/>
  <c r="BN78" i="124"/>
  <c r="BN77" i="124"/>
  <c r="BN76" i="124"/>
  <c r="BN75" i="124"/>
  <c r="BN74" i="124"/>
  <c r="BN73" i="124"/>
  <c r="BN72" i="124" l="1"/>
  <c r="BN71" i="124"/>
  <c r="BN98" i="124" l="1"/>
  <c r="V34" i="124" l="1"/>
  <c r="V36" i="124"/>
  <c r="V99" i="124"/>
  <c r="V101" i="124"/>
  <c r="V29" i="124"/>
  <c r="V98" i="124"/>
  <c r="V32" i="124"/>
  <c r="V30" i="124"/>
  <c r="V41" i="124"/>
  <c r="V43" i="124"/>
  <c r="V45" i="124"/>
  <c r="V100" i="124"/>
  <c r="V33" i="124"/>
  <c r="V31" i="124"/>
  <c r="V44" i="124"/>
  <c r="BV96" i="124"/>
  <c r="BV62" i="124"/>
  <c r="BV61" i="124"/>
  <c r="BV60" i="124"/>
  <c r="BV59" i="124"/>
  <c r="J62" i="124" l="1"/>
  <c r="P62" i="124"/>
  <c r="P60" i="124"/>
  <c r="J60" i="124"/>
  <c r="P59" i="124"/>
  <c r="P61" i="124"/>
  <c r="J61" i="124"/>
  <c r="J59" i="124"/>
  <c r="E17" i="125" l="1"/>
  <c r="F19" i="101" l="1"/>
  <c r="E19" i="101"/>
  <c r="D19" i="101"/>
  <c r="C19" i="101"/>
  <c r="BV80" i="124" l="1"/>
  <c r="P80" i="124" l="1"/>
  <c r="J80" i="124"/>
  <c r="BV72" i="124" l="1"/>
  <c r="J72" i="124" l="1"/>
  <c r="P72" i="124"/>
  <c r="BV100" i="124" l="1"/>
  <c r="BV73" i="124" l="1"/>
  <c r="BF102" i="124"/>
  <c r="BB102" i="124"/>
  <c r="BC102" i="124"/>
  <c r="BD102" i="124"/>
  <c r="BE102" i="124"/>
  <c r="BA102" i="124"/>
  <c r="J73" i="124" l="1"/>
  <c r="P73" i="124"/>
  <c r="BV101" i="124"/>
  <c r="BV99" i="124"/>
  <c r="C25" i="101" l="1"/>
  <c r="BV58" i="124" l="1"/>
  <c r="A54" i="48"/>
  <c r="BV46" i="124"/>
  <c r="BV47" i="124"/>
  <c r="BV48" i="124"/>
  <c r="BV49" i="124"/>
  <c r="BV50" i="124"/>
  <c r="BV51" i="124"/>
  <c r="BV52" i="124"/>
  <c r="BV53" i="124"/>
  <c r="BV54" i="124"/>
  <c r="BV55" i="124"/>
  <c r="BV56" i="124"/>
  <c r="BV57" i="124"/>
  <c r="BV63" i="124"/>
  <c r="BV64" i="124"/>
  <c r="BV65" i="124"/>
  <c r="BV66" i="124"/>
  <c r="BV67" i="124"/>
  <c r="BV68" i="124"/>
  <c r="BV69" i="124"/>
  <c r="BV70" i="124"/>
  <c r="BV71" i="124"/>
  <c r="BV74" i="124"/>
  <c r="BV75" i="124"/>
  <c r="BV76" i="124"/>
  <c r="BV77" i="124"/>
  <c r="BV78" i="124"/>
  <c r="BV79" i="124"/>
  <c r="BV81" i="124"/>
  <c r="BV82" i="124"/>
  <c r="BV83" i="124"/>
  <c r="BV84" i="124"/>
  <c r="BV85" i="124"/>
  <c r="BV86" i="124"/>
  <c r="BV87" i="124"/>
  <c r="BV88" i="124"/>
  <c r="BV89" i="124"/>
  <c r="BV90" i="124"/>
  <c r="BV91" i="124"/>
  <c r="BV92" i="124"/>
  <c r="BV93" i="124"/>
  <c r="BV94" i="124"/>
  <c r="BV95" i="124"/>
  <c r="BV98" i="124"/>
  <c r="J75" i="124" l="1"/>
  <c r="J82" i="124"/>
  <c r="P77" i="124"/>
  <c r="P75" i="124"/>
  <c r="P82" i="124"/>
  <c r="P74" i="124"/>
  <c r="P81" i="124"/>
  <c r="J78" i="124"/>
  <c r="P84" i="124"/>
  <c r="J71" i="124"/>
  <c r="J79" i="124"/>
  <c r="P78" i="124"/>
  <c r="J76" i="124"/>
  <c r="J83" i="124"/>
  <c r="J77" i="124"/>
  <c r="J84" i="124"/>
  <c r="P76" i="124"/>
  <c r="P83" i="124"/>
  <c r="J74" i="124"/>
  <c r="J81" i="124"/>
  <c r="P71" i="124"/>
  <c r="P79" i="124"/>
  <c r="P69" i="124"/>
  <c r="J66" i="124"/>
  <c r="J63" i="124"/>
  <c r="J70" i="124"/>
  <c r="P63" i="124"/>
  <c r="P65" i="124"/>
  <c r="P67" i="124"/>
  <c r="J68" i="124"/>
  <c r="P64" i="124"/>
  <c r="J64" i="124"/>
  <c r="J65" i="124"/>
  <c r="P66" i="124"/>
  <c r="J67" i="124"/>
  <c r="P68" i="124"/>
  <c r="J69" i="124"/>
  <c r="P70" i="124"/>
  <c r="J98" i="124" l="1"/>
  <c r="P98" i="124"/>
  <c r="P48" i="124" l="1"/>
  <c r="P55" i="124"/>
  <c r="J54" i="124"/>
  <c r="J57" i="124"/>
  <c r="P54" i="124"/>
  <c r="P51" i="124"/>
  <c r="P58" i="124"/>
  <c r="J53" i="124"/>
  <c r="J50" i="124"/>
  <c r="P52" i="124"/>
  <c r="P46" i="124"/>
  <c r="J48" i="124"/>
  <c r="J49" i="124"/>
  <c r="J52" i="124"/>
  <c r="J55" i="124"/>
  <c r="P57" i="124"/>
  <c r="J58" i="124"/>
  <c r="P50" i="124"/>
  <c r="P47" i="124"/>
  <c r="P49" i="124"/>
  <c r="J47" i="124"/>
  <c r="J51" i="124"/>
  <c r="P53" i="124"/>
  <c r="J46" i="124"/>
  <c r="BV34" i="124"/>
  <c r="BV33" i="124"/>
  <c r="F58" i="60" l="1"/>
  <c r="F57" i="60"/>
  <c r="F56" i="60"/>
  <c r="J57" i="60"/>
  <c r="J56" i="60"/>
  <c r="AA43" i="124" l="1"/>
  <c r="X43" i="124"/>
  <c r="AA36" i="124"/>
  <c r="Z36" i="124"/>
  <c r="Y36" i="124"/>
  <c r="X36" i="124"/>
  <c r="W36" i="124"/>
  <c r="Y31" i="124"/>
  <c r="X31" i="124"/>
  <c r="W31" i="124"/>
  <c r="AA30" i="124"/>
  <c r="Y29" i="124"/>
  <c r="X29" i="124"/>
  <c r="W29" i="124"/>
  <c r="AA45" i="124"/>
  <c r="Z45" i="124"/>
  <c r="Y45" i="124"/>
  <c r="X45" i="124"/>
  <c r="AA26" i="124"/>
  <c r="Y26" i="124"/>
  <c r="W26" i="124"/>
  <c r="L33" i="101" l="1"/>
  <c r="K33" i="101"/>
  <c r="G12" i="101"/>
  <c r="G18" i="101" l="1"/>
  <c r="G17" i="101"/>
  <c r="G16" i="101"/>
  <c r="G15" i="101"/>
  <c r="G14" i="101"/>
  <c r="G13" i="101"/>
  <c r="F17" i="101"/>
  <c r="F16" i="101"/>
  <c r="F15" i="101"/>
  <c r="F14" i="101"/>
  <c r="F13" i="101"/>
  <c r="F12" i="101"/>
  <c r="C18" i="101" l="1"/>
  <c r="E18" i="101"/>
  <c r="D18" i="101"/>
  <c r="F18" i="101" l="1"/>
  <c r="F87" i="60" l="1"/>
  <c r="F10" i="60"/>
  <c r="J10" i="60"/>
  <c r="F24" i="60" s="1"/>
  <c r="H22" i="60"/>
  <c r="G22" i="60"/>
  <c r="F22" i="60"/>
  <c r="I10" i="60"/>
  <c r="I22" i="60"/>
  <c r="G16" i="60"/>
  <c r="H16" i="60"/>
  <c r="I16" i="60"/>
  <c r="J16" i="60"/>
  <c r="F16" i="60"/>
  <c r="F33" i="101"/>
  <c r="E33" i="101"/>
  <c r="E43" i="101"/>
  <c r="E68" i="60" l="1"/>
  <c r="H53" i="60"/>
  <c r="F53" i="60"/>
  <c r="J28" i="60"/>
  <c r="I28" i="60"/>
  <c r="H28" i="60"/>
  <c r="G28" i="60"/>
  <c r="F28" i="60"/>
  <c r="K28" i="60" s="1"/>
  <c r="F59" i="60"/>
  <c r="G53" i="60"/>
  <c r="F29" i="60"/>
  <c r="K29" i="60" s="1"/>
  <c r="G24" i="125"/>
  <c r="F24" i="125"/>
  <c r="E24" i="125"/>
  <c r="D24" i="125"/>
  <c r="I19" i="125"/>
  <c r="H19" i="125"/>
  <c r="G19" i="125"/>
  <c r="F19" i="125"/>
  <c r="E19" i="125"/>
  <c r="D19" i="125"/>
  <c r="H24" i="125"/>
  <c r="A102" i="48" l="1"/>
  <c r="A101" i="48"/>
  <c r="A100" i="48"/>
  <c r="A99" i="48"/>
  <c r="A98" i="48"/>
  <c r="A97" i="48"/>
  <c r="A96" i="48"/>
  <c r="A79" i="48"/>
  <c r="A78" i="48"/>
  <c r="A77" i="48"/>
  <c r="A76" i="48"/>
  <c r="A89" i="48"/>
  <c r="A81" i="48"/>
  <c r="A80" i="48"/>
  <c r="A69" i="48"/>
  <c r="A94" i="48"/>
  <c r="A93" i="48"/>
  <c r="A92" i="48"/>
  <c r="A91" i="48"/>
  <c r="A90" i="48"/>
  <c r="A82" i="48"/>
  <c r="A74" i="48"/>
  <c r="A73" i="48"/>
  <c r="A72" i="48"/>
  <c r="A71" i="48"/>
  <c r="A70" i="48"/>
  <c r="A62" i="48"/>
  <c r="A61" i="48"/>
  <c r="A60" i="48"/>
  <c r="A59" i="48"/>
  <c r="A58" i="48"/>
  <c r="A57" i="48"/>
  <c r="A56" i="48"/>
  <c r="A53" i="48"/>
  <c r="A52" i="48"/>
  <c r="A51" i="48"/>
  <c r="A50" i="48"/>
  <c r="A49" i="48"/>
  <c r="A42" i="48"/>
  <c r="A41" i="48"/>
  <c r="A40" i="48"/>
  <c r="A39" i="48"/>
  <c r="A38" i="48"/>
  <c r="A37" i="48"/>
  <c r="A36" i="48"/>
  <c r="A29" i="48"/>
  <c r="A34" i="48"/>
  <c r="A33" i="48"/>
  <c r="A32" i="48"/>
  <c r="A31" i="48"/>
  <c r="A30" i="48"/>
  <c r="A10" i="48" l="1"/>
  <c r="A11" i="48"/>
  <c r="A12" i="48"/>
  <c r="A13" i="48"/>
  <c r="A14" i="48"/>
  <c r="A20" i="48"/>
  <c r="A21" i="48"/>
  <c r="A22" i="48"/>
  <c r="BV8" i="124"/>
  <c r="BV9" i="124"/>
  <c r="BV10" i="124"/>
  <c r="BV11" i="124"/>
  <c r="BV12" i="124"/>
  <c r="BV13" i="124"/>
  <c r="BV14" i="124"/>
  <c r="BV15" i="124"/>
  <c r="BV16" i="124"/>
  <c r="BV17" i="124"/>
  <c r="BV18" i="124"/>
  <c r="BV19" i="124"/>
  <c r="BV20" i="124"/>
  <c r="BV21" i="124"/>
  <c r="BV22" i="124"/>
  <c r="BV23" i="124"/>
  <c r="BV97" i="124"/>
  <c r="BV45" i="124"/>
  <c r="BV29" i="124"/>
  <c r="BV30" i="124"/>
  <c r="BV31" i="124"/>
  <c r="BV32" i="124"/>
  <c r="BV36" i="124"/>
  <c r="BV41" i="124"/>
  <c r="BV44" i="124"/>
  <c r="BV7" i="124"/>
  <c r="I102" i="48" l="1"/>
  <c r="G82" i="48"/>
  <c r="E42" i="48"/>
  <c r="H102" i="48"/>
  <c r="F82" i="48"/>
  <c r="I22" i="48"/>
  <c r="F42" i="48"/>
  <c r="G102" i="48"/>
  <c r="E82" i="48"/>
  <c r="H22" i="48"/>
  <c r="E62" i="48"/>
  <c r="F102" i="48"/>
  <c r="I62" i="48"/>
  <c r="G22" i="48"/>
  <c r="E102" i="48"/>
  <c r="H62" i="48"/>
  <c r="F22" i="48"/>
  <c r="G62" i="48"/>
  <c r="E22" i="48"/>
  <c r="I42" i="48"/>
  <c r="F62" i="48"/>
  <c r="H42" i="48"/>
  <c r="I82" i="48"/>
  <c r="G42" i="48"/>
  <c r="H82" i="48"/>
  <c r="I11" i="48"/>
  <c r="I19" i="48"/>
  <c r="G19" i="48"/>
  <c r="G11" i="48"/>
  <c r="E11" i="48"/>
  <c r="E19" i="48"/>
  <c r="J102" i="48" l="1"/>
  <c r="J22" i="48"/>
  <c r="J82" i="48"/>
  <c r="E38" i="101"/>
  <c r="E37" i="101"/>
  <c r="J35" i="101"/>
  <c r="I35" i="101"/>
  <c r="H35" i="101"/>
  <c r="G35" i="101"/>
  <c r="E35" i="101"/>
  <c r="K35" i="101" s="1"/>
  <c r="F35" i="101"/>
  <c r="L35" i="101" s="1"/>
  <c r="E34" i="101"/>
  <c r="J33" i="101"/>
  <c r="I33" i="101"/>
  <c r="H33" i="101"/>
  <c r="G33" i="101"/>
  <c r="J38" i="101"/>
  <c r="I38" i="101"/>
  <c r="H38" i="101"/>
  <c r="G38" i="101"/>
  <c r="F38" i="101"/>
  <c r="L38" i="101" s="1"/>
  <c r="H34" i="101"/>
  <c r="G34" i="101"/>
  <c r="F34" i="101"/>
  <c r="K38" i="101" l="1"/>
  <c r="E25" i="101"/>
  <c r="F23" i="101"/>
  <c r="I24" i="125"/>
  <c r="F18" i="125"/>
  <c r="E18" i="125"/>
  <c r="D18" i="125"/>
  <c r="H18" i="125"/>
  <c r="G18" i="125"/>
  <c r="I18" i="125"/>
  <c r="I17" i="125"/>
  <c r="H17" i="125"/>
  <c r="G17" i="125"/>
  <c r="F17" i="125"/>
  <c r="D17" i="125"/>
  <c r="D22" i="125" l="1"/>
  <c r="I23" i="125"/>
  <c r="H23" i="125"/>
  <c r="F23" i="125"/>
  <c r="D23" i="125"/>
  <c r="G23" i="125"/>
  <c r="E27" i="125" l="1"/>
  <c r="D27" i="125"/>
  <c r="F27" i="125"/>
  <c r="G27" i="125"/>
  <c r="I27" i="125"/>
  <c r="H27" i="125"/>
  <c r="E118" i="60"/>
  <c r="F89" i="60"/>
  <c r="F88" i="60"/>
  <c r="J84" i="60"/>
  <c r="J83" i="60"/>
  <c r="J82" i="60"/>
  <c r="E76" i="60"/>
  <c r="E43" i="60"/>
  <c r="E38" i="60"/>
  <c r="F15" i="60"/>
  <c r="F23" i="60"/>
  <c r="K23" i="60" l="1"/>
  <c r="AE31" i="124"/>
  <c r="AK31" i="124" s="1"/>
  <c r="AE36" i="124"/>
  <c r="AK36" i="124" s="1"/>
  <c r="AD45" i="124"/>
  <c r="AJ45" i="124" s="1"/>
  <c r="AG36" i="124"/>
  <c r="AM36" i="124" s="1"/>
  <c r="AG45" i="124"/>
  <c r="AM45" i="124" s="1"/>
  <c r="AG43" i="124"/>
  <c r="AM43" i="124" s="1"/>
  <c r="AD43" i="124"/>
  <c r="AJ43" i="124" s="1"/>
  <c r="AF36" i="124"/>
  <c r="AL36" i="124" s="1"/>
  <c r="AG30" i="124"/>
  <c r="AM30" i="124" s="1"/>
  <c r="AE45" i="124"/>
  <c r="AK45" i="124" s="1"/>
  <c r="AE29" i="124" l="1"/>
  <c r="AD29" i="124"/>
  <c r="AD31" i="124"/>
  <c r="AJ31" i="124" s="1"/>
  <c r="AC31" i="124"/>
  <c r="AI31" i="124" s="1"/>
  <c r="AC29" i="124"/>
  <c r="AF45" i="124"/>
  <c r="AL45" i="124" s="1"/>
  <c r="AD36" i="124"/>
  <c r="AJ36" i="124" s="1"/>
  <c r="AB36" i="124"/>
  <c r="AC36" i="124"/>
  <c r="AI36" i="124" s="1"/>
  <c r="AJ29" i="124" l="1"/>
  <c r="AK29" i="124"/>
  <c r="AH36" i="124"/>
  <c r="AN36" i="124" s="1"/>
  <c r="AI29" i="124"/>
  <c r="R22" i="121" l="1"/>
  <c r="R18" i="121"/>
  <c r="R15" i="121"/>
  <c r="R16" i="121"/>
  <c r="R17" i="121"/>
  <c r="R23" i="121"/>
  <c r="R19" i="121"/>
  <c r="R21" i="121"/>
  <c r="R14" i="121"/>
  <c r="L15" i="121"/>
  <c r="L14" i="121"/>
  <c r="S46" i="121"/>
  <c r="W46" i="121"/>
  <c r="V46" i="121"/>
  <c r="U46" i="121"/>
  <c r="T46" i="121"/>
  <c r="R46" i="121"/>
  <c r="L46" i="121"/>
  <c r="L40" i="121"/>
  <c r="R40" i="121"/>
  <c r="R41" i="121"/>
  <c r="L41" i="121"/>
  <c r="L49" i="121"/>
  <c r="R49" i="121"/>
  <c r="S49" i="121"/>
  <c r="T49" i="121"/>
  <c r="U49" i="121"/>
  <c r="V49" i="121"/>
  <c r="W49" i="121"/>
  <c r="S48" i="121"/>
  <c r="T48" i="121"/>
  <c r="U48" i="121"/>
  <c r="V48" i="121"/>
  <c r="W48" i="121"/>
  <c r="S50" i="121"/>
  <c r="T50" i="121"/>
  <c r="U50" i="121"/>
  <c r="V50" i="121"/>
  <c r="W50" i="121"/>
  <c r="S51" i="121"/>
  <c r="T51" i="121"/>
  <c r="U51" i="121"/>
  <c r="V51" i="121"/>
  <c r="W51" i="121"/>
  <c r="S52" i="121"/>
  <c r="T52" i="121"/>
  <c r="U52" i="121"/>
  <c r="V52" i="121"/>
  <c r="W52" i="121"/>
  <c r="T47" i="121"/>
  <c r="U47" i="121"/>
  <c r="V47" i="121"/>
  <c r="W47" i="121"/>
  <c r="S47" i="121"/>
  <c r="L48" i="121"/>
  <c r="L50" i="121"/>
  <c r="L51" i="121"/>
  <c r="L52" i="121"/>
  <c r="L47" i="121"/>
  <c r="R48" i="121"/>
  <c r="R50" i="121"/>
  <c r="R51" i="121"/>
  <c r="R52" i="121"/>
  <c r="R47" i="121"/>
  <c r="L58" i="121"/>
  <c r="R58" i="121"/>
  <c r="L54" i="121"/>
  <c r="R54" i="121"/>
  <c r="X49" i="121" l="1"/>
  <c r="X46" i="121"/>
  <c r="X47" i="121"/>
  <c r="X50" i="121"/>
  <c r="X52" i="121"/>
  <c r="X48" i="121"/>
  <c r="X51" i="121"/>
  <c r="AP41" i="121"/>
  <c r="AP42" i="121"/>
  <c r="AP43" i="121"/>
  <c r="AP44" i="121"/>
  <c r="AP45" i="121"/>
  <c r="AP40" i="121"/>
  <c r="CV90" i="121" l="1"/>
  <c r="BB90" i="121"/>
  <c r="CV89" i="121"/>
  <c r="BB89" i="121"/>
  <c r="CV88" i="121"/>
  <c r="BA88" i="121"/>
  <c r="AZ88" i="121"/>
  <c r="AY88" i="121"/>
  <c r="AX88" i="121"/>
  <c r="AW88" i="121"/>
  <c r="W53" i="119"/>
  <c r="W46" i="119"/>
  <c r="W38" i="119"/>
  <c r="W31" i="119"/>
  <c r="W25" i="119"/>
  <c r="W14" i="119"/>
  <c r="AI53" i="119"/>
  <c r="AI46" i="119"/>
  <c r="AI38" i="119"/>
  <c r="AI31" i="119"/>
  <c r="AI25" i="119"/>
  <c r="AI14" i="119"/>
  <c r="BS89" i="121" l="1"/>
  <c r="BP89" i="121"/>
  <c r="BR89" i="121"/>
  <c r="BO89" i="121"/>
  <c r="BR88" i="121"/>
  <c r="BR90" i="121"/>
  <c r="BS90" i="121"/>
  <c r="BP88" i="121"/>
  <c r="BS88" i="121"/>
  <c r="BO90" i="121"/>
  <c r="BQ90" i="121"/>
  <c r="BB88" i="121"/>
  <c r="BQ88" i="121"/>
  <c r="BN89" i="121" l="1"/>
  <c r="BT89" i="121" s="1"/>
  <c r="BN88" i="121"/>
  <c r="BT88" i="121" s="1"/>
  <c r="BO88" i="121"/>
  <c r="BN90" i="121"/>
  <c r="BT90" i="121" s="1"/>
  <c r="BP90" i="121"/>
  <c r="BQ89" i="121"/>
  <c r="H58" i="60"/>
  <c r="G58" i="60"/>
  <c r="H57" i="60"/>
  <c r="G57" i="60"/>
  <c r="G56" i="60"/>
  <c r="H56" i="60"/>
  <c r="J22" i="60"/>
  <c r="K22" i="60"/>
  <c r="I15" i="60"/>
  <c r="CV138" i="121"/>
  <c r="BB138" i="121"/>
  <c r="CV137" i="121"/>
  <c r="BB137" i="121"/>
  <c r="CV136" i="121"/>
  <c r="BA136" i="121"/>
  <c r="AZ136" i="121"/>
  <c r="AY136" i="121"/>
  <c r="AX136" i="121"/>
  <c r="AW136" i="121"/>
  <c r="CV134" i="121"/>
  <c r="AX133" i="121"/>
  <c r="CV133" i="121"/>
  <c r="AX131" i="121"/>
  <c r="AW131" i="121"/>
  <c r="CV131" i="121"/>
  <c r="CV130" i="121"/>
  <c r="BA129" i="121"/>
  <c r="AZ129" i="121"/>
  <c r="AY129" i="121"/>
  <c r="AX129" i="121"/>
  <c r="CV129" i="121"/>
  <c r="CV128" i="121"/>
  <c r="AZ127" i="121"/>
  <c r="AY127" i="121"/>
  <c r="AX127" i="121"/>
  <c r="CV127" i="121"/>
  <c r="CV126" i="121"/>
  <c r="AZ125" i="121"/>
  <c r="CV125" i="121"/>
  <c r="CV82" i="121"/>
  <c r="BB82" i="121"/>
  <c r="CV81" i="121"/>
  <c r="BA81" i="121"/>
  <c r="CV80" i="121"/>
  <c r="BB80" i="121"/>
  <c r="CV79" i="121"/>
  <c r="BA79" i="121"/>
  <c r="BB79" i="121" s="1"/>
  <c r="CV78" i="121"/>
  <c r="BB78" i="121"/>
  <c r="CV77" i="121"/>
  <c r="BB77" i="121"/>
  <c r="CV75" i="121"/>
  <c r="AX75" i="121"/>
  <c r="BB75" i="121" s="1"/>
  <c r="CV74" i="121"/>
  <c r="BB74" i="121"/>
  <c r="CV73" i="121"/>
  <c r="BB73" i="121"/>
  <c r="CV72" i="121"/>
  <c r="BB72" i="121"/>
  <c r="CV29" i="121"/>
  <c r="AY29" i="121"/>
  <c r="AX29" i="121"/>
  <c r="CV28" i="121"/>
  <c r="BA28" i="121"/>
  <c r="AZ28" i="121"/>
  <c r="AY28" i="121"/>
  <c r="AX28" i="121"/>
  <c r="AW28" i="121"/>
  <c r="CV123" i="121"/>
  <c r="BZ123" i="121"/>
  <c r="BA123" i="121"/>
  <c r="AZ123" i="121"/>
  <c r="AY123" i="121"/>
  <c r="AX123" i="121"/>
  <c r="AW123" i="121"/>
  <c r="CV122" i="121"/>
  <c r="BZ122" i="121"/>
  <c r="BA122" i="121"/>
  <c r="AZ122" i="121"/>
  <c r="AY122" i="121"/>
  <c r="AX122" i="121"/>
  <c r="AW122" i="121"/>
  <c r="CV121" i="121"/>
  <c r="BZ121" i="121"/>
  <c r="AY121" i="121"/>
  <c r="AX121" i="121"/>
  <c r="AW121" i="121"/>
  <c r="CV120" i="121"/>
  <c r="BZ120" i="121"/>
  <c r="BA120" i="121"/>
  <c r="AZ120" i="121"/>
  <c r="AY120" i="121"/>
  <c r="AX120" i="121"/>
  <c r="AW120" i="121"/>
  <c r="CV118" i="121"/>
  <c r="BB118" i="121"/>
  <c r="CV117" i="121"/>
  <c r="BB117" i="121"/>
  <c r="CV116" i="121"/>
  <c r="BB116" i="121"/>
  <c r="CV115" i="121"/>
  <c r="BB115" i="121"/>
  <c r="CV113" i="121"/>
  <c r="BB113" i="121"/>
  <c r="CV112" i="121"/>
  <c r="BB112" i="121"/>
  <c r="CV111" i="121"/>
  <c r="BB111" i="121"/>
  <c r="CV110" i="121"/>
  <c r="BB110" i="121"/>
  <c r="CV109" i="121"/>
  <c r="BB109" i="121"/>
  <c r="CV108" i="121"/>
  <c r="BB108" i="121"/>
  <c r="CV107" i="121"/>
  <c r="BB107" i="121"/>
  <c r="CV26" i="121"/>
  <c r="BB26" i="121"/>
  <c r="CV25" i="121"/>
  <c r="BB25" i="121"/>
  <c r="CV23" i="121"/>
  <c r="AZ23" i="121"/>
  <c r="AY23" i="121"/>
  <c r="AX23" i="121"/>
  <c r="AW23" i="121"/>
  <c r="CV22" i="121"/>
  <c r="BA22" i="121"/>
  <c r="AZ22" i="121"/>
  <c r="AY22" i="121"/>
  <c r="AW22" i="121"/>
  <c r="CV21" i="121"/>
  <c r="BA21" i="121"/>
  <c r="AZ21" i="121"/>
  <c r="AY21" i="121"/>
  <c r="AX21" i="121"/>
  <c r="CV18" i="121"/>
  <c r="CV14" i="121"/>
  <c r="CV70" i="121"/>
  <c r="BZ70" i="121"/>
  <c r="BA70" i="121"/>
  <c r="AW70" i="121"/>
  <c r="CV69" i="121"/>
  <c r="BA69" i="121"/>
  <c r="AZ69" i="121"/>
  <c r="AY69" i="121"/>
  <c r="AX69" i="121"/>
  <c r="AW69" i="121"/>
  <c r="AP69" i="121"/>
  <c r="CV68" i="121"/>
  <c r="BA68" i="121"/>
  <c r="AZ68" i="121"/>
  <c r="AY68" i="121"/>
  <c r="AX68" i="121"/>
  <c r="AW68" i="121"/>
  <c r="AP68" i="121"/>
  <c r="CV67" i="121"/>
  <c r="BA67" i="121"/>
  <c r="AZ67" i="121"/>
  <c r="AY67" i="121"/>
  <c r="AX67" i="121"/>
  <c r="AW67" i="121"/>
  <c r="AP67" i="121"/>
  <c r="CV66" i="121"/>
  <c r="BA66" i="121"/>
  <c r="AZ66" i="121"/>
  <c r="AY66" i="121"/>
  <c r="AX66" i="121"/>
  <c r="AW66" i="121"/>
  <c r="AP66" i="121"/>
  <c r="CV65" i="121"/>
  <c r="BA65" i="121"/>
  <c r="AZ65" i="121"/>
  <c r="AY65" i="121"/>
  <c r="AX65" i="121"/>
  <c r="AW65" i="121"/>
  <c r="AP65" i="121"/>
  <c r="CV64" i="121"/>
  <c r="BA64" i="121"/>
  <c r="AZ64" i="121"/>
  <c r="AY64" i="121"/>
  <c r="AX64" i="121"/>
  <c r="AW64" i="121"/>
  <c r="AP64" i="121"/>
  <c r="BA105" i="121"/>
  <c r="AZ105" i="121"/>
  <c r="AY105" i="121"/>
  <c r="AX105" i="121"/>
  <c r="AW105" i="121"/>
  <c r="AP105" i="121"/>
  <c r="CV104" i="121"/>
  <c r="AO104" i="121"/>
  <c r="BA104" i="121" s="1"/>
  <c r="AN104" i="121"/>
  <c r="AZ104" i="121" s="1"/>
  <c r="AM104" i="121"/>
  <c r="AL104" i="121"/>
  <c r="AX104" i="121" s="1"/>
  <c r="AK104" i="121"/>
  <c r="AW104" i="121" s="1"/>
  <c r="CV103" i="121"/>
  <c r="AO103" i="121"/>
  <c r="BA103" i="121" s="1"/>
  <c r="AN103" i="121"/>
  <c r="AZ103" i="121" s="1"/>
  <c r="AM103" i="121"/>
  <c r="AY103" i="121" s="1"/>
  <c r="AL103" i="121"/>
  <c r="AX103" i="121" s="1"/>
  <c r="AK103" i="121"/>
  <c r="CV45" i="121"/>
  <c r="BA45" i="121"/>
  <c r="AZ45" i="121"/>
  <c r="AY45" i="121"/>
  <c r="AX45" i="121"/>
  <c r="AW45" i="121"/>
  <c r="CV44" i="121"/>
  <c r="AV44" i="121"/>
  <c r="AU44" i="121"/>
  <c r="BA44" i="121" s="1"/>
  <c r="AT44" i="121"/>
  <c r="AZ44" i="121" s="1"/>
  <c r="AS44" i="121"/>
  <c r="AY44" i="121" s="1"/>
  <c r="AR44" i="121"/>
  <c r="AX44" i="121" s="1"/>
  <c r="AQ44" i="121"/>
  <c r="AW44" i="121" s="1"/>
  <c r="CV43" i="121"/>
  <c r="AV43" i="121"/>
  <c r="AU43" i="121"/>
  <c r="BA43" i="121" s="1"/>
  <c r="AT43" i="121"/>
  <c r="AZ43" i="121" s="1"/>
  <c r="AS43" i="121"/>
  <c r="AY43" i="121" s="1"/>
  <c r="AR43" i="121"/>
  <c r="AX43" i="121" s="1"/>
  <c r="AQ43" i="121"/>
  <c r="AW43" i="121" s="1"/>
  <c r="CV42" i="121"/>
  <c r="AV42" i="121"/>
  <c r="AU42" i="121"/>
  <c r="AT42" i="121"/>
  <c r="AS42" i="121"/>
  <c r="AR42" i="121"/>
  <c r="AQ42" i="121"/>
  <c r="CV41" i="121"/>
  <c r="BA41" i="121"/>
  <c r="AZ41" i="121"/>
  <c r="AY41" i="121"/>
  <c r="AX41" i="121"/>
  <c r="AW41" i="121"/>
  <c r="CV40" i="121"/>
  <c r="BA40" i="121"/>
  <c r="AZ40" i="121"/>
  <c r="AY40" i="121"/>
  <c r="AX40" i="121"/>
  <c r="AW40" i="121"/>
  <c r="CV36" i="121"/>
  <c r="BB36" i="121"/>
  <c r="CV35" i="121"/>
  <c r="AX35" i="121"/>
  <c r="AW35" i="121"/>
  <c r="CV34" i="121"/>
  <c r="BB34" i="121"/>
  <c r="CV33" i="121"/>
  <c r="AX33" i="121"/>
  <c r="H59" i="60" l="1"/>
  <c r="G59" i="60"/>
  <c r="BS112" i="121"/>
  <c r="AY131" i="121"/>
  <c r="BQ131" i="121" s="1"/>
  <c r="BQ138" i="121"/>
  <c r="BO138" i="121"/>
  <c r="BQ117" i="121"/>
  <c r="BP138" i="121"/>
  <c r="BS115" i="121"/>
  <c r="BS29" i="121"/>
  <c r="BP79" i="121"/>
  <c r="BS41" i="121"/>
  <c r="BR33" i="121"/>
  <c r="BS79" i="121"/>
  <c r="BO118" i="121"/>
  <c r="BP118" i="121"/>
  <c r="BQ118" i="121"/>
  <c r="BR127" i="121"/>
  <c r="BO36" i="121"/>
  <c r="BR43" i="121"/>
  <c r="BR115" i="121"/>
  <c r="BR103" i="121"/>
  <c r="BQ81" i="121"/>
  <c r="BR36" i="121"/>
  <c r="BS122" i="121"/>
  <c r="CE122" i="121" s="1"/>
  <c r="CQ122" i="121" s="1"/>
  <c r="BO80" i="121"/>
  <c r="BP104" i="121"/>
  <c r="BP64" i="121"/>
  <c r="BR74" i="121"/>
  <c r="BQ127" i="121"/>
  <c r="BR108" i="121"/>
  <c r="BS113" i="121"/>
  <c r="BO72" i="121"/>
  <c r="BO78" i="121"/>
  <c r="BS117" i="121"/>
  <c r="BQ67" i="121"/>
  <c r="BS136" i="121"/>
  <c r="BP109" i="121"/>
  <c r="BQ82" i="121"/>
  <c r="BO134" i="121"/>
  <c r="BS130" i="121"/>
  <c r="BP45" i="121"/>
  <c r="BO66" i="121"/>
  <c r="BR25" i="121"/>
  <c r="BS110" i="121"/>
  <c r="BS116" i="121"/>
  <c r="BR45" i="121"/>
  <c r="AP21" i="121"/>
  <c r="BR80" i="121"/>
  <c r="BS45" i="121"/>
  <c r="BS80" i="121"/>
  <c r="BO82" i="121"/>
  <c r="BP129" i="121"/>
  <c r="BO70" i="121"/>
  <c r="CA70" i="121" s="1"/>
  <c r="CM70" i="121" s="1"/>
  <c r="BQ129" i="121"/>
  <c r="BS109" i="121"/>
  <c r="BP113" i="121"/>
  <c r="BS81" i="121"/>
  <c r="BR82" i="121"/>
  <c r="BR26" i="121"/>
  <c r="BR79" i="121"/>
  <c r="BR130" i="121"/>
  <c r="AW133" i="121"/>
  <c r="AX42" i="121"/>
  <c r="BP42" i="121" s="1"/>
  <c r="BS73" i="121"/>
  <c r="BP81" i="121"/>
  <c r="BP28" i="121"/>
  <c r="BQ116" i="121"/>
  <c r="BB105" i="121"/>
  <c r="BR122" i="121"/>
  <c r="CD122" i="121" s="1"/>
  <c r="CP122" i="121" s="1"/>
  <c r="BP128" i="121"/>
  <c r="BB81" i="121"/>
  <c r="BP21" i="121"/>
  <c r="BQ109" i="121"/>
  <c r="BR116" i="121"/>
  <c r="BQ121" i="121"/>
  <c r="CC121" i="121" s="1"/>
  <c r="CO121" i="121" s="1"/>
  <c r="BP72" i="121"/>
  <c r="BP78" i="121"/>
  <c r="BQ23" i="121"/>
  <c r="BR109" i="121"/>
  <c r="BR121" i="121"/>
  <c r="CD121" i="121" s="1"/>
  <c r="CP121" i="121" s="1"/>
  <c r="BQ72" i="121"/>
  <c r="BO74" i="121"/>
  <c r="BB35" i="121"/>
  <c r="BP26" i="121"/>
  <c r="BO117" i="121"/>
  <c r="BR78" i="121"/>
  <c r="BB67" i="121"/>
  <c r="BQ26" i="121"/>
  <c r="BR123" i="121"/>
  <c r="CD123" i="121" s="1"/>
  <c r="CP123" i="121" s="1"/>
  <c r="BS72" i="121"/>
  <c r="BS78" i="121"/>
  <c r="BP120" i="121"/>
  <c r="CB120" i="121" s="1"/>
  <c r="CN120" i="121" s="1"/>
  <c r="BO77" i="121"/>
  <c r="BA125" i="121"/>
  <c r="BS125" i="121" s="1"/>
  <c r="BQ64" i="121"/>
  <c r="BS26" i="121"/>
  <c r="BO110" i="121"/>
  <c r="BQ120" i="121"/>
  <c r="CC120" i="121" s="1"/>
  <c r="CO120" i="121" s="1"/>
  <c r="BR120" i="121"/>
  <c r="CD120" i="121" s="1"/>
  <c r="CP120" i="121" s="1"/>
  <c r="BP122" i="121"/>
  <c r="CB122" i="121" s="1"/>
  <c r="CN122" i="121" s="1"/>
  <c r="BR29" i="121"/>
  <c r="BO73" i="121"/>
  <c r="BQ77" i="121"/>
  <c r="BB134" i="121"/>
  <c r="BR35" i="121"/>
  <c r="BQ103" i="121"/>
  <c r="BP25" i="121"/>
  <c r="BP73" i="121"/>
  <c r="BR77" i="121"/>
  <c r="BS128" i="121"/>
  <c r="BR22" i="121"/>
  <c r="BS126" i="121"/>
  <c r="BQ136" i="121"/>
  <c r="BP69" i="121"/>
  <c r="BR136" i="121"/>
  <c r="BQ43" i="121"/>
  <c r="BQ66" i="121"/>
  <c r="BB65" i="121"/>
  <c r="BS69" i="121"/>
  <c r="BQ25" i="121"/>
  <c r="BO26" i="121"/>
  <c r="BS108" i="121"/>
  <c r="BQ80" i="121"/>
  <c r="BP130" i="121"/>
  <c r="BB45" i="121"/>
  <c r="BA127" i="121"/>
  <c r="BS127" i="121" s="1"/>
  <c r="BQ70" i="121"/>
  <c r="CC70" i="121" s="1"/>
  <c r="CO70" i="121" s="1"/>
  <c r="BR111" i="121"/>
  <c r="BB120" i="121"/>
  <c r="BS111" i="121"/>
  <c r="BO137" i="121"/>
  <c r="AP22" i="121"/>
  <c r="BQ65" i="121"/>
  <c r="BS21" i="121"/>
  <c r="BR34" i="121"/>
  <c r="BS40" i="121"/>
  <c r="AY42" i="121"/>
  <c r="BB43" i="121"/>
  <c r="AW21" i="121"/>
  <c r="BS121" i="121"/>
  <c r="CE121" i="121" s="1"/>
  <c r="CQ121" i="121" s="1"/>
  <c r="BO81" i="121"/>
  <c r="BS75" i="121"/>
  <c r="BS103" i="121"/>
  <c r="BB64" i="121"/>
  <c r="AX22" i="121"/>
  <c r="BP22" i="121" s="1"/>
  <c r="BO111" i="121"/>
  <c r="BO112" i="121"/>
  <c r="BQ137" i="121"/>
  <c r="BO43" i="121"/>
  <c r="BQ111" i="121"/>
  <c r="BP117" i="121"/>
  <c r="BR72" i="121"/>
  <c r="BQ73" i="121"/>
  <c r="AW129" i="121"/>
  <c r="BB130" i="121"/>
  <c r="BP136" i="121"/>
  <c r="BR137" i="121"/>
  <c r="BS138" i="121"/>
  <c r="AZ42" i="121"/>
  <c r="BA42" i="121"/>
  <c r="BS42" i="121" s="1"/>
  <c r="BR66" i="121"/>
  <c r="BQ68" i="121"/>
  <c r="BP70" i="121"/>
  <c r="CB70" i="121" s="1"/>
  <c r="CN70" i="121" s="1"/>
  <c r="BP110" i="121"/>
  <c r="BP36" i="121"/>
  <c r="BQ110" i="121"/>
  <c r="BP80" i="121"/>
  <c r="BS137" i="121"/>
  <c r="BS44" i="121"/>
  <c r="BQ41" i="121"/>
  <c r="BQ45" i="121"/>
  <c r="BS68" i="121"/>
  <c r="BB41" i="121"/>
  <c r="BB33" i="121"/>
  <c r="BP43" i="121"/>
  <c r="BA23" i="121"/>
  <c r="AP23" i="121"/>
  <c r="BS35" i="121"/>
  <c r="BQ44" i="121"/>
  <c r="BP35" i="121"/>
  <c r="BQ36" i="121"/>
  <c r="AP103" i="121"/>
  <c r="AW103" i="121"/>
  <c r="BR104" i="121"/>
  <c r="BQ35" i="121"/>
  <c r="BP67" i="121"/>
  <c r="BR68" i="121"/>
  <c r="BO64" i="121"/>
  <c r="BS34" i="121"/>
  <c r="BS36" i="121"/>
  <c r="BP40" i="121"/>
  <c r="AW42" i="121"/>
  <c r="BS43" i="121"/>
  <c r="BR65" i="121"/>
  <c r="BS66" i="121"/>
  <c r="BB40" i="121"/>
  <c r="BP44" i="121"/>
  <c r="BQ33" i="121"/>
  <c r="BP41" i="121"/>
  <c r="BR44" i="121"/>
  <c r="AP104" i="121"/>
  <c r="AY104" i="121"/>
  <c r="BP105" i="121"/>
  <c r="BS67" i="121"/>
  <c r="BB68" i="121"/>
  <c r="BR23" i="121"/>
  <c r="BB44" i="121"/>
  <c r="BB70" i="121"/>
  <c r="BS70" i="121"/>
  <c r="CE70" i="121" s="1"/>
  <c r="CQ70" i="121" s="1"/>
  <c r="BQ34" i="121"/>
  <c r="BB66" i="121"/>
  <c r="BB69" i="121"/>
  <c r="BQ22" i="121"/>
  <c r="BP34" i="121"/>
  <c r="BR41" i="121"/>
  <c r="BP23" i="121"/>
  <c r="BP112" i="121"/>
  <c r="BR67" i="121"/>
  <c r="BO69" i="121"/>
  <c r="BO113" i="121"/>
  <c r="BR64" i="121"/>
  <c r="BS65" i="121"/>
  <c r="BQ69" i="121"/>
  <c r="BP103" i="121"/>
  <c r="BS104" i="121"/>
  <c r="BS105" i="121"/>
  <c r="BQ105" i="121"/>
  <c r="BS64" i="121"/>
  <c r="BP68" i="121"/>
  <c r="BR69" i="121"/>
  <c r="BQ21" i="121"/>
  <c r="BP65" i="121"/>
  <c r="BR21" i="121"/>
  <c r="BR28" i="121"/>
  <c r="BS120" i="121"/>
  <c r="CE120" i="121" s="1"/>
  <c r="CQ120" i="121" s="1"/>
  <c r="BS28" i="121"/>
  <c r="BQ108" i="121"/>
  <c r="BQ28" i="121"/>
  <c r="BS74" i="121"/>
  <c r="BQ113" i="121"/>
  <c r="BB121" i="121"/>
  <c r="BR113" i="121"/>
  <c r="BQ115" i="121"/>
  <c r="BP121" i="121"/>
  <c r="CB121" i="121" s="1"/>
  <c r="CN121" i="121" s="1"/>
  <c r="BO25" i="121"/>
  <c r="BO107" i="121"/>
  <c r="BO120" i="121"/>
  <c r="CA120" i="121" s="1"/>
  <c r="CM120" i="121" s="1"/>
  <c r="BB122" i="121"/>
  <c r="BS129" i="121"/>
  <c r="BP115" i="121"/>
  <c r="BO123" i="121"/>
  <c r="CA123" i="121" s="1"/>
  <c r="CM123" i="121" s="1"/>
  <c r="BP77" i="121"/>
  <c r="BQ107" i="121"/>
  <c r="BP74" i="121"/>
  <c r="BP82" i="121"/>
  <c r="BR107" i="121"/>
  <c r="BR118" i="121"/>
  <c r="BQ123" i="121"/>
  <c r="CC123" i="121" s="1"/>
  <c r="CO123" i="121" s="1"/>
  <c r="BB126" i="121"/>
  <c r="AW125" i="121"/>
  <c r="BS22" i="121"/>
  <c r="BS107" i="121"/>
  <c r="BP108" i="121"/>
  <c r="BS118" i="121"/>
  <c r="BP107" i="121"/>
  <c r="BP116" i="121"/>
  <c r="BQ74" i="121"/>
  <c r="BR112" i="121"/>
  <c r="BQ122" i="121"/>
  <c r="CC122" i="121" s="1"/>
  <c r="CO122" i="121" s="1"/>
  <c r="BB29" i="121"/>
  <c r="BR75" i="121"/>
  <c r="BS123" i="121"/>
  <c r="CE123" i="121" s="1"/>
  <c r="CQ123" i="121" s="1"/>
  <c r="BQ29" i="121"/>
  <c r="BP133" i="121"/>
  <c r="BP123" i="121"/>
  <c r="CB123" i="121" s="1"/>
  <c r="CN123" i="121" s="1"/>
  <c r="BS25" i="121"/>
  <c r="BR73" i="121"/>
  <c r="BO128" i="121"/>
  <c r="BQ79" i="121"/>
  <c r="BP131" i="121"/>
  <c r="BQ75" i="121"/>
  <c r="AX125" i="121"/>
  <c r="BP127" i="121"/>
  <c r="BB123" i="121"/>
  <c r="BB28" i="121"/>
  <c r="BQ126" i="121"/>
  <c r="BR129" i="121"/>
  <c r="AY133" i="121"/>
  <c r="BR125" i="121"/>
  <c r="AZ133" i="121"/>
  <c r="AZ131" i="121"/>
  <c r="BA133" i="121"/>
  <c r="BA131" i="121"/>
  <c r="BB132" i="121"/>
  <c r="BQ78" i="121"/>
  <c r="BS82" i="121"/>
  <c r="BQ132" i="121"/>
  <c r="AY125" i="121"/>
  <c r="AW127" i="121"/>
  <c r="BB128" i="121"/>
  <c r="BB136" i="121"/>
  <c r="BQ128" i="121" l="1"/>
  <c r="BQ130" i="121"/>
  <c r="BB22" i="121"/>
  <c r="BN81" i="121"/>
  <c r="BT81" i="121" s="1"/>
  <c r="BR128" i="121"/>
  <c r="BP134" i="121"/>
  <c r="BR126" i="121"/>
  <c r="BR81" i="121"/>
  <c r="BP132" i="121"/>
  <c r="BN117" i="121"/>
  <c r="BT117" i="121" s="1"/>
  <c r="BN70" i="121"/>
  <c r="BT70" i="121" s="1"/>
  <c r="CF70" i="121" s="1"/>
  <c r="CR70" i="121" s="1"/>
  <c r="BN72" i="121"/>
  <c r="BT72" i="121" s="1"/>
  <c r="BB23" i="121"/>
  <c r="BR42" i="121"/>
  <c r="BN109" i="121"/>
  <c r="BT109" i="121" s="1"/>
  <c r="BN105" i="121"/>
  <c r="BT105" i="121" s="1"/>
  <c r="BO132" i="121"/>
  <c r="BN80" i="121"/>
  <c r="BT80" i="121" s="1"/>
  <c r="BN110" i="121"/>
  <c r="BT110" i="121" s="1"/>
  <c r="BN67" i="121"/>
  <c r="BT67" i="121" s="1"/>
  <c r="BR70" i="121"/>
  <c r="CD70" i="121" s="1"/>
  <c r="CP70" i="121" s="1"/>
  <c r="BN138" i="121"/>
  <c r="BT138" i="121" s="1"/>
  <c r="BN26" i="121"/>
  <c r="BT26" i="121" s="1"/>
  <c r="BO109" i="121"/>
  <c r="BN77" i="121"/>
  <c r="BT77" i="121" s="1"/>
  <c r="BN112" i="121"/>
  <c r="BT112" i="121" s="1"/>
  <c r="BN45" i="121"/>
  <c r="BT45" i="121" s="1"/>
  <c r="BN136" i="121"/>
  <c r="BT136" i="121" s="1"/>
  <c r="BN111" i="121"/>
  <c r="BT111" i="121" s="1"/>
  <c r="BN78" i="121"/>
  <c r="BT78" i="121" s="1"/>
  <c r="BB129" i="121"/>
  <c r="BQ42" i="121"/>
  <c r="BP111" i="121"/>
  <c r="BN28" i="121"/>
  <c r="BT28" i="121" s="1"/>
  <c r="BN36" i="121"/>
  <c r="BT36" i="121" s="1"/>
  <c r="BB21" i="121"/>
  <c r="BN118" i="121"/>
  <c r="BT118" i="121" s="1"/>
  <c r="BO136" i="121"/>
  <c r="BO28" i="121"/>
  <c r="BO67" i="121"/>
  <c r="BR138" i="121"/>
  <c r="BO45" i="121"/>
  <c r="BN79" i="121"/>
  <c r="BT79" i="121" s="1"/>
  <c r="BN113" i="121"/>
  <c r="BT113" i="121" s="1"/>
  <c r="BN75" i="121"/>
  <c r="BT75" i="121" s="1"/>
  <c r="BO105" i="121"/>
  <c r="BN137" i="121"/>
  <c r="BT137" i="121" s="1"/>
  <c r="BP137" i="121"/>
  <c r="BB127" i="121"/>
  <c r="BN66" i="121"/>
  <c r="BT66" i="121" s="1"/>
  <c r="BQ133" i="121"/>
  <c r="BB133" i="121"/>
  <c r="BO79" i="121"/>
  <c r="BO108" i="121"/>
  <c r="BN108" i="121"/>
  <c r="BT108" i="121" s="1"/>
  <c r="BO75" i="121"/>
  <c r="BS133" i="121"/>
  <c r="BN74" i="121"/>
  <c r="BT74" i="121" s="1"/>
  <c r="BB125" i="121"/>
  <c r="BN123" i="121"/>
  <c r="BT123" i="121" s="1"/>
  <c r="CF123" i="121" s="1"/>
  <c r="CR123" i="121" s="1"/>
  <c r="BN122" i="121"/>
  <c r="BT122" i="121" s="1"/>
  <c r="CF122" i="121" s="1"/>
  <c r="CR122" i="121" s="1"/>
  <c r="BN121" i="121"/>
  <c r="BT121" i="121" s="1"/>
  <c r="CF121" i="121" s="1"/>
  <c r="CR121" i="121" s="1"/>
  <c r="BO40" i="121"/>
  <c r="BB42" i="121"/>
  <c r="BN22" i="121"/>
  <c r="BN43" i="121"/>
  <c r="BT43" i="121" s="1"/>
  <c r="BO130" i="121"/>
  <c r="BN130" i="121"/>
  <c r="BT130" i="121" s="1"/>
  <c r="BS134" i="121"/>
  <c r="BN68" i="121"/>
  <c r="BT68" i="121" s="1"/>
  <c r="BN35" i="121"/>
  <c r="BT35" i="121" s="1"/>
  <c r="BR131" i="121"/>
  <c r="BR134" i="121"/>
  <c r="BP125" i="121"/>
  <c r="BN115" i="121"/>
  <c r="BT115" i="121" s="1"/>
  <c r="BO115" i="121"/>
  <c r="BN29" i="121"/>
  <c r="BT29" i="121" s="1"/>
  <c r="BN120" i="121"/>
  <c r="BT120" i="121" s="1"/>
  <c r="CF120" i="121" s="1"/>
  <c r="CR120" i="121" s="1"/>
  <c r="BS23" i="121"/>
  <c r="BO68" i="121"/>
  <c r="BR117" i="121"/>
  <c r="BN129" i="121"/>
  <c r="BR132" i="121"/>
  <c r="BP126" i="121"/>
  <c r="BN82" i="121"/>
  <c r="BT82" i="121" s="1"/>
  <c r="BN21" i="121"/>
  <c r="BR40" i="121"/>
  <c r="BN65" i="121"/>
  <c r="BT65" i="121" s="1"/>
  <c r="BN33" i="121"/>
  <c r="BS131" i="121"/>
  <c r="BS132" i="121"/>
  <c r="BB131" i="121"/>
  <c r="BR133" i="121"/>
  <c r="BS77" i="121"/>
  <c r="BN128" i="121"/>
  <c r="BT128" i="121" s="1"/>
  <c r="BN107" i="121"/>
  <c r="BT107" i="121" s="1"/>
  <c r="BN73" i="121"/>
  <c r="BT73" i="121" s="1"/>
  <c r="BQ112" i="121"/>
  <c r="BO65" i="121"/>
  <c r="BN34" i="121"/>
  <c r="BT34" i="121" s="1"/>
  <c r="BO34" i="121"/>
  <c r="BR105" i="121"/>
  <c r="BB104" i="121"/>
  <c r="BR110" i="121"/>
  <c r="BO33" i="121"/>
  <c r="BO104" i="121"/>
  <c r="BN44" i="121"/>
  <c r="BT44" i="121" s="1"/>
  <c r="BQ125" i="121"/>
  <c r="BO29" i="121"/>
  <c r="BB103" i="121"/>
  <c r="BN41" i="121"/>
  <c r="BT41" i="121" s="1"/>
  <c r="BO35" i="121"/>
  <c r="BN25" i="121"/>
  <c r="BT25" i="121" s="1"/>
  <c r="BO116" i="121"/>
  <c r="BN116" i="121"/>
  <c r="BT116" i="121" s="1"/>
  <c r="BN69" i="121"/>
  <c r="BT69" i="121" s="1"/>
  <c r="BS33" i="121"/>
  <c r="BN64" i="121"/>
  <c r="BT64" i="121" s="1"/>
  <c r="BT129" i="121" l="1"/>
  <c r="BT22" i="121"/>
  <c r="BP75" i="121"/>
  <c r="BP33" i="121"/>
  <c r="BN40" i="121"/>
  <c r="BT40" i="121" s="1"/>
  <c r="BO21" i="121"/>
  <c r="BP66" i="121"/>
  <c r="BQ40" i="121"/>
  <c r="BP29" i="121"/>
  <c r="BO22" i="121"/>
  <c r="BN134" i="121"/>
  <c r="BT134" i="121" s="1"/>
  <c r="BT21" i="121"/>
  <c r="BN125" i="121"/>
  <c r="BT125" i="121" s="1"/>
  <c r="BN127" i="121"/>
  <c r="BT127" i="121" s="1"/>
  <c r="BN133" i="121"/>
  <c r="BT133" i="121" s="1"/>
  <c r="BO133" i="121"/>
  <c r="BT33" i="121"/>
  <c r="BN126" i="121"/>
  <c r="BT126" i="121" s="1"/>
  <c r="BN131" i="121"/>
  <c r="BT131" i="121" s="1"/>
  <c r="BN104" i="121"/>
  <c r="BT104" i="121" s="1"/>
  <c r="BO44" i="121"/>
  <c r="BN132" i="121"/>
  <c r="BT132" i="121" s="1"/>
  <c r="BO126" i="121"/>
  <c r="BO121" i="121"/>
  <c r="CA121" i="121" s="1"/>
  <c r="CM121" i="121" s="1"/>
  <c r="BO131" i="121"/>
  <c r="BO42" i="121"/>
  <c r="BQ134" i="121"/>
  <c r="BO41" i="121"/>
  <c r="BO122" i="121"/>
  <c r="CA122" i="121" s="1"/>
  <c r="CM122" i="121" s="1"/>
  <c r="BN103" i="121"/>
  <c r="BT103" i="121" s="1"/>
  <c r="BN23" i="121"/>
  <c r="BT23" i="121" s="1"/>
  <c r="BO129" i="121"/>
  <c r="BO23" i="121"/>
  <c r="BQ104" i="121" l="1"/>
  <c r="BO103" i="121"/>
  <c r="BN42" i="121"/>
  <c r="BO127" i="121"/>
  <c r="BO125" i="121"/>
  <c r="BT42" i="121" l="1"/>
  <c r="AX18" i="121" l="1"/>
  <c r="AX14" i="121" l="1"/>
  <c r="AW18" i="121"/>
  <c r="BA18" i="121"/>
  <c r="AZ18" i="121"/>
  <c r="BR18" i="121" s="1"/>
  <c r="BP18" i="121"/>
  <c r="AZ14" i="121" l="1"/>
  <c r="AW14" i="121"/>
  <c r="BA14" i="121"/>
  <c r="AX139" i="121"/>
  <c r="BS18" i="121"/>
  <c r="BO18" i="121" l="1"/>
  <c r="AZ139" i="121"/>
  <c r="AW139" i="121"/>
  <c r="BJ139" i="121"/>
  <c r="BD139" i="121"/>
  <c r="BA139" i="121"/>
  <c r="BP14" i="121" l="1"/>
  <c r="BC139" i="121"/>
  <c r="BL139" i="121"/>
  <c r="BF139" i="121"/>
  <c r="BM139" i="121"/>
  <c r="BG139" i="121"/>
  <c r="BP139" i="121"/>
  <c r="CB89" i="121" l="1"/>
  <c r="CN89" i="121" s="1"/>
  <c r="CB90" i="121"/>
  <c r="CN90" i="121" s="1"/>
  <c r="CB88" i="121"/>
  <c r="CN88" i="121" s="1"/>
  <c r="BS14" i="121"/>
  <c r="BR14" i="121"/>
  <c r="BR139" i="121"/>
  <c r="BS139" i="121"/>
  <c r="BI139" i="121"/>
  <c r="BO14" i="121"/>
  <c r="CD88" i="121" l="1"/>
  <c r="CP88" i="121" s="1"/>
  <c r="CD89" i="121"/>
  <c r="CP89" i="121" s="1"/>
  <c r="CD90" i="121"/>
  <c r="CP90" i="121" s="1"/>
  <c r="CE90" i="121"/>
  <c r="CQ90" i="121" s="1"/>
  <c r="CE89" i="121"/>
  <c r="CQ89" i="121" s="1"/>
  <c r="CE88" i="121"/>
  <c r="CQ88" i="121" s="1"/>
  <c r="BO139" i="121"/>
  <c r="CA88" i="121" l="1"/>
  <c r="CM88" i="121" s="1"/>
  <c r="CA90" i="121"/>
  <c r="CM90" i="121" s="1"/>
  <c r="CA89" i="121"/>
  <c r="CM89" i="121" s="1"/>
  <c r="AY18" i="121" l="1"/>
  <c r="AP18" i="121"/>
  <c r="AY14" i="121" l="1"/>
  <c r="AP14" i="121"/>
  <c r="BB18" i="121"/>
  <c r="BN18" i="121" l="1"/>
  <c r="BT18" i="121" s="1"/>
  <c r="AY139" i="121"/>
  <c r="BB14" i="121"/>
  <c r="BE139" i="121" l="1"/>
  <c r="BQ18" i="121"/>
  <c r="BB139" i="121"/>
  <c r="BH139" i="121" l="1"/>
  <c r="BK139" i="121"/>
  <c r="BN14" i="121"/>
  <c r="BN139" i="121" s="1"/>
  <c r="BQ14" i="121"/>
  <c r="BQ139" i="121" l="1"/>
  <c r="BT14" i="121"/>
  <c r="BT139" i="121" s="1"/>
  <c r="CE14" i="121" l="1"/>
  <c r="CQ14" i="121" s="1"/>
  <c r="CE68" i="121"/>
  <c r="CQ68" i="121" s="1"/>
  <c r="CE21" i="121"/>
  <c r="CQ21" i="121" s="1"/>
  <c r="CE127" i="121"/>
  <c r="CQ127" i="121" s="1"/>
  <c r="CE45" i="121"/>
  <c r="CQ45" i="121" s="1"/>
  <c r="CE23" i="121"/>
  <c r="CQ23" i="121" s="1"/>
  <c r="CE118" i="121"/>
  <c r="CQ118" i="121" s="1"/>
  <c r="CE75" i="121"/>
  <c r="CQ75" i="121" s="1"/>
  <c r="CE113" i="121"/>
  <c r="CQ113" i="121" s="1"/>
  <c r="CE69" i="121"/>
  <c r="CQ69" i="121" s="1"/>
  <c r="CE131" i="121"/>
  <c r="CQ131" i="121" s="1"/>
  <c r="CE132" i="121"/>
  <c r="CQ132" i="121" s="1"/>
  <c r="CE43" i="121"/>
  <c r="CQ43" i="121" s="1"/>
  <c r="CE108" i="121"/>
  <c r="CQ108" i="121" s="1"/>
  <c r="CE66" i="121"/>
  <c r="CE78" i="121"/>
  <c r="CQ78" i="121" s="1"/>
  <c r="CE112" i="121"/>
  <c r="CQ112" i="121" s="1"/>
  <c r="CE125" i="121"/>
  <c r="CQ125" i="121" s="1"/>
  <c r="CE81" i="121"/>
  <c r="CQ81" i="121" s="1"/>
  <c r="CE80" i="121"/>
  <c r="CQ80" i="121" s="1"/>
  <c r="CE18" i="121"/>
  <c r="CQ18" i="121" s="1"/>
  <c r="CE77" i="121"/>
  <c r="CQ77" i="121" s="1"/>
  <c r="CE64" i="121"/>
  <c r="CQ64" i="121" s="1"/>
  <c r="CE136" i="121"/>
  <c r="CQ136" i="121" s="1"/>
  <c r="CE128" i="121"/>
  <c r="CQ128" i="121" s="1"/>
  <c r="CE133" i="121"/>
  <c r="CQ133" i="121" s="1"/>
  <c r="CE34" i="121"/>
  <c r="CQ34" i="121" s="1"/>
  <c r="CE41" i="121"/>
  <c r="CQ41" i="121" s="1"/>
  <c r="CE82" i="121"/>
  <c r="CQ82" i="121" s="1"/>
  <c r="CE138" i="121"/>
  <c r="CQ138" i="121" s="1"/>
  <c r="CE126" i="121"/>
  <c r="CQ126" i="121" s="1"/>
  <c r="CE117" i="121"/>
  <c r="CQ117" i="121" s="1"/>
  <c r="CE134" i="121"/>
  <c r="CQ134" i="121" s="1"/>
  <c r="CE29" i="121"/>
  <c r="CQ29" i="121" s="1"/>
  <c r="CE115" i="121"/>
  <c r="CQ115" i="121" s="1"/>
  <c r="CE130" i="121"/>
  <c r="CQ130" i="121" s="1"/>
  <c r="CE26" i="121"/>
  <c r="CE35" i="121"/>
  <c r="CQ35" i="121" s="1"/>
  <c r="CE109" i="121"/>
  <c r="CQ109" i="121" s="1"/>
  <c r="CE73" i="121"/>
  <c r="CQ73" i="121" s="1"/>
  <c r="CE116" i="121"/>
  <c r="CQ116" i="121" s="1"/>
  <c r="CE137" i="121"/>
  <c r="CQ137" i="121" s="1"/>
  <c r="CE42" i="121"/>
  <c r="CQ42" i="121" s="1"/>
  <c r="CE107" i="121"/>
  <c r="CQ107" i="121" s="1"/>
  <c r="CE110" i="121"/>
  <c r="CQ110" i="121" s="1"/>
  <c r="CE44" i="121"/>
  <c r="CQ44" i="121" s="1"/>
  <c r="CE40" i="121"/>
  <c r="CQ40" i="121" s="1"/>
  <c r="CE36" i="121"/>
  <c r="CQ36" i="121" s="1"/>
  <c r="CE103" i="121"/>
  <c r="CQ103" i="121" s="1"/>
  <c r="CE25" i="121"/>
  <c r="CE67" i="121"/>
  <c r="CE129" i="121"/>
  <c r="CQ129" i="121" s="1"/>
  <c r="CE105" i="121"/>
  <c r="CQ105" i="121" s="1"/>
  <c r="CE79" i="121"/>
  <c r="CQ79" i="121" s="1"/>
  <c r="CE28" i="121"/>
  <c r="CQ28" i="121" s="1"/>
  <c r="CE22" i="121"/>
  <c r="CQ22" i="121" s="1"/>
  <c r="CE111" i="121"/>
  <c r="CQ111" i="121" s="1"/>
  <c r="CE74" i="121"/>
  <c r="CQ74" i="121" s="1"/>
  <c r="CE104" i="121"/>
  <c r="CQ104" i="121" s="1"/>
  <c r="CE65" i="121"/>
  <c r="CQ65" i="121" s="1"/>
  <c r="CE72" i="121"/>
  <c r="CQ72" i="121" s="1"/>
  <c r="CD14" i="121"/>
  <c r="CP14" i="121" s="1"/>
  <c r="CD21" i="121"/>
  <c r="CP21" i="121" s="1"/>
  <c r="CD81" i="121"/>
  <c r="CP81" i="121" s="1"/>
  <c r="CD67" i="121"/>
  <c r="CJ67" i="121" s="1"/>
  <c r="CP67" i="121" s="1"/>
  <c r="CD137" i="121"/>
  <c r="CP137" i="121" s="1"/>
  <c r="CD45" i="121"/>
  <c r="CP45" i="121" s="1"/>
  <c r="CD130" i="121"/>
  <c r="CP130" i="121" s="1"/>
  <c r="CD28" i="121"/>
  <c r="CP28" i="121" s="1"/>
  <c r="CD105" i="121"/>
  <c r="CP105" i="121" s="1"/>
  <c r="CD40" i="121"/>
  <c r="CP40" i="121" s="1"/>
  <c r="CD134" i="121"/>
  <c r="CP134" i="121" s="1"/>
  <c r="CD108" i="121"/>
  <c r="CP108" i="121" s="1"/>
  <c r="CD34" i="121"/>
  <c r="CP34" i="121" s="1"/>
  <c r="CD68" i="121"/>
  <c r="CP68" i="121" s="1"/>
  <c r="CD138" i="121"/>
  <c r="CP138" i="121" s="1"/>
  <c r="CD82" i="121"/>
  <c r="CP82" i="121" s="1"/>
  <c r="CD41" i="121"/>
  <c r="CP41" i="121" s="1"/>
  <c r="CD64" i="121"/>
  <c r="CP64" i="121" s="1"/>
  <c r="CD118" i="121"/>
  <c r="CP118" i="121" s="1"/>
  <c r="CD125" i="121"/>
  <c r="CP125" i="121" s="1"/>
  <c r="CD35" i="121"/>
  <c r="CP35" i="121" s="1"/>
  <c r="CD127" i="121"/>
  <c r="CP127" i="121" s="1"/>
  <c r="CD133" i="121"/>
  <c r="CP133" i="121" s="1"/>
  <c r="CD44" i="121"/>
  <c r="CP44" i="121" s="1"/>
  <c r="CD65" i="121"/>
  <c r="CP65" i="121" s="1"/>
  <c r="CD77" i="121"/>
  <c r="CP77" i="121" s="1"/>
  <c r="CD74" i="121"/>
  <c r="CP74" i="121" s="1"/>
  <c r="CD29" i="121"/>
  <c r="CP29" i="121" s="1"/>
  <c r="CD69" i="121"/>
  <c r="CP69" i="121" s="1"/>
  <c r="CD23" i="121"/>
  <c r="CP23" i="121" s="1"/>
  <c r="CD112" i="121"/>
  <c r="CP112" i="121" s="1"/>
  <c r="CD110" i="121"/>
  <c r="CP110" i="121" s="1"/>
  <c r="CD36" i="121"/>
  <c r="CP36" i="121" s="1"/>
  <c r="CD131" i="121"/>
  <c r="CP131" i="121" s="1"/>
  <c r="CD113" i="121"/>
  <c r="CP113" i="121" s="1"/>
  <c r="CD132" i="121"/>
  <c r="CP132" i="121" s="1"/>
  <c r="CD126" i="121"/>
  <c r="CP126" i="121" s="1"/>
  <c r="CD111" i="121"/>
  <c r="CP111" i="121" s="1"/>
  <c r="CD136" i="121"/>
  <c r="CP136" i="121" s="1"/>
  <c r="CD115" i="121"/>
  <c r="CP115" i="121" s="1"/>
  <c r="CD103" i="121"/>
  <c r="CP103" i="121" s="1"/>
  <c r="CD66" i="121"/>
  <c r="CD42" i="121"/>
  <c r="CP42" i="121" s="1"/>
  <c r="CD129" i="121"/>
  <c r="CP129" i="121" s="1"/>
  <c r="CD72" i="121"/>
  <c r="CP72" i="121" s="1"/>
  <c r="CD43" i="121"/>
  <c r="CP43" i="121" s="1"/>
  <c r="CD116" i="121"/>
  <c r="CP116" i="121" s="1"/>
  <c r="CD79" i="121"/>
  <c r="CP79" i="121" s="1"/>
  <c r="CD25" i="121"/>
  <c r="CD73" i="121"/>
  <c r="CP73" i="121" s="1"/>
  <c r="CD18" i="121"/>
  <c r="CP18" i="121" s="1"/>
  <c r="CD107" i="121"/>
  <c r="CP107" i="121" s="1"/>
  <c r="CD78" i="121"/>
  <c r="CP78" i="121" s="1"/>
  <c r="CD80" i="121"/>
  <c r="CP80" i="121" s="1"/>
  <c r="CD26" i="121"/>
  <c r="CJ26" i="121" s="1"/>
  <c r="CP26" i="121" s="1"/>
  <c r="CD104" i="121"/>
  <c r="CP104" i="121" s="1"/>
  <c r="CD75" i="121"/>
  <c r="CP75" i="121" s="1"/>
  <c r="CD22" i="121"/>
  <c r="CP22" i="121" s="1"/>
  <c r="CD117" i="121"/>
  <c r="CP117" i="121" s="1"/>
  <c r="CD128" i="121"/>
  <c r="CP128" i="121" s="1"/>
  <c r="CD109" i="121"/>
  <c r="CP109" i="121" s="1"/>
  <c r="CC88" i="121" l="1"/>
  <c r="CO88" i="121" s="1"/>
  <c r="BZ88" i="121"/>
  <c r="CF88" i="121" s="1"/>
  <c r="CR88" i="121" s="1"/>
  <c r="CC89" i="121"/>
  <c r="CO89" i="121" s="1"/>
  <c r="BZ89" i="121"/>
  <c r="CF89" i="121" s="1"/>
  <c r="CR89" i="121" s="1"/>
  <c r="CC90" i="121"/>
  <c r="CO90" i="121" s="1"/>
  <c r="BZ90" i="121"/>
  <c r="CF90" i="121" s="1"/>
  <c r="CR90" i="121" s="1"/>
  <c r="CJ66" i="121"/>
  <c r="CP66" i="121" s="1"/>
  <c r="CJ25" i="121"/>
  <c r="CP25" i="121" s="1"/>
  <c r="CE33" i="121"/>
  <c r="BY139" i="121"/>
  <c r="CK66" i="121"/>
  <c r="CQ66" i="121" s="1"/>
  <c r="CK67" i="121"/>
  <c r="CQ67" i="121" s="1"/>
  <c r="CK25" i="121"/>
  <c r="CQ25" i="121" s="1"/>
  <c r="BX139" i="121"/>
  <c r="CD33" i="121"/>
  <c r="CK26" i="121"/>
  <c r="CQ26" i="121" s="1"/>
  <c r="CK139" i="121" l="1"/>
  <c r="CC14" i="121"/>
  <c r="CO14" i="121" s="1"/>
  <c r="CC134" i="121"/>
  <c r="CO134" i="121" s="1"/>
  <c r="CC118" i="121"/>
  <c r="CO118" i="121" s="1"/>
  <c r="CC129" i="121"/>
  <c r="CO129" i="121" s="1"/>
  <c r="CC105" i="121"/>
  <c r="CO105" i="121" s="1"/>
  <c r="CC34" i="121"/>
  <c r="CO34" i="121" s="1"/>
  <c r="CC72" i="121"/>
  <c r="CO72" i="121" s="1"/>
  <c r="CC108" i="121"/>
  <c r="CO108" i="121" s="1"/>
  <c r="CC67" i="121"/>
  <c r="CI67" i="121" s="1"/>
  <c r="CO67" i="121" s="1"/>
  <c r="CC75" i="121"/>
  <c r="CO75" i="121" s="1"/>
  <c r="CC18" i="121"/>
  <c r="CO18" i="121" s="1"/>
  <c r="CC74" i="121"/>
  <c r="CO74" i="121" s="1"/>
  <c r="CC136" i="121"/>
  <c r="CO136" i="121" s="1"/>
  <c r="CC113" i="121"/>
  <c r="CO113" i="121" s="1"/>
  <c r="CC116" i="121"/>
  <c r="CO116" i="121" s="1"/>
  <c r="CC132" i="121"/>
  <c r="CO132" i="121" s="1"/>
  <c r="CC65" i="121"/>
  <c r="CO65" i="121" s="1"/>
  <c r="CC68" i="121"/>
  <c r="CO68" i="121" s="1"/>
  <c r="CC128" i="121"/>
  <c r="CO128" i="121" s="1"/>
  <c r="CC77" i="121"/>
  <c r="CO77" i="121" s="1"/>
  <c r="CC82" i="121"/>
  <c r="CO82" i="121" s="1"/>
  <c r="CC29" i="121"/>
  <c r="CO29" i="121" s="1"/>
  <c r="CC73" i="121"/>
  <c r="CO73" i="121" s="1"/>
  <c r="CC25" i="121"/>
  <c r="CC137" i="121"/>
  <c r="CO137" i="121" s="1"/>
  <c r="CC22" i="121"/>
  <c r="CO22" i="121" s="1"/>
  <c r="CC112" i="121"/>
  <c r="CO112" i="121" s="1"/>
  <c r="CC42" i="121"/>
  <c r="CO42" i="121" s="1"/>
  <c r="CC28" i="121"/>
  <c r="CO28" i="121" s="1"/>
  <c r="CC80" i="121"/>
  <c r="CO80" i="121" s="1"/>
  <c r="CC107" i="121"/>
  <c r="CO107" i="121" s="1"/>
  <c r="CC64" i="121"/>
  <c r="CO64" i="121" s="1"/>
  <c r="CC115" i="121"/>
  <c r="CO115" i="121" s="1"/>
  <c r="CC36" i="121"/>
  <c r="CO36" i="121" s="1"/>
  <c r="CC23" i="121"/>
  <c r="CO23" i="121" s="1"/>
  <c r="CC41" i="121"/>
  <c r="CO41" i="121" s="1"/>
  <c r="CC81" i="121"/>
  <c r="CO81" i="121" s="1"/>
  <c r="CC66" i="121"/>
  <c r="CC69" i="121"/>
  <c r="CO69" i="121" s="1"/>
  <c r="CC45" i="121"/>
  <c r="CO45" i="121" s="1"/>
  <c r="CC78" i="121"/>
  <c r="CO78" i="121" s="1"/>
  <c r="CC109" i="121"/>
  <c r="CO109" i="121" s="1"/>
  <c r="CC138" i="121"/>
  <c r="CO138" i="121" s="1"/>
  <c r="CC131" i="121"/>
  <c r="CO131" i="121" s="1"/>
  <c r="CC21" i="121"/>
  <c r="CO21" i="121" s="1"/>
  <c r="CC133" i="121"/>
  <c r="CO133" i="121" s="1"/>
  <c r="CC40" i="121"/>
  <c r="CO40" i="121" s="1"/>
  <c r="CC104" i="121"/>
  <c r="CO104" i="121" s="1"/>
  <c r="CC111" i="121"/>
  <c r="CO111" i="121" s="1"/>
  <c r="CC127" i="121"/>
  <c r="CO127" i="121" s="1"/>
  <c r="CC117" i="121"/>
  <c r="CO117" i="121" s="1"/>
  <c r="CC35" i="121"/>
  <c r="CO35" i="121" s="1"/>
  <c r="CC26" i="121"/>
  <c r="CC44" i="121"/>
  <c r="CO44" i="121" s="1"/>
  <c r="CC110" i="121"/>
  <c r="CO110" i="121" s="1"/>
  <c r="CC43" i="121"/>
  <c r="CO43" i="121" s="1"/>
  <c r="CC126" i="121"/>
  <c r="CO126" i="121" s="1"/>
  <c r="CC125" i="121"/>
  <c r="CO125" i="121" s="1"/>
  <c r="CC103" i="121"/>
  <c r="CO103" i="121" s="1"/>
  <c r="CC130" i="121"/>
  <c r="CO130" i="121" s="1"/>
  <c r="CC79" i="121"/>
  <c r="CO79" i="121" s="1"/>
  <c r="CE139" i="121"/>
  <c r="CQ33" i="121"/>
  <c r="CQ139" i="121" s="1"/>
  <c r="CD139" i="121"/>
  <c r="CP33" i="121"/>
  <c r="CP139" i="121" s="1"/>
  <c r="CJ139" i="121"/>
  <c r="CI66" i="121" l="1"/>
  <c r="CO66" i="121" s="1"/>
  <c r="CI26" i="121"/>
  <c r="CO26" i="121" s="1"/>
  <c r="BW139" i="121"/>
  <c r="CC33" i="121"/>
  <c r="CI25" i="121"/>
  <c r="CO25" i="121" s="1"/>
  <c r="CB14" i="121"/>
  <c r="CN14" i="121" s="1"/>
  <c r="CB72" i="121"/>
  <c r="CN72" i="121" s="1"/>
  <c r="CB40" i="121"/>
  <c r="CN40" i="121" s="1"/>
  <c r="CB113" i="121"/>
  <c r="CN113" i="121" s="1"/>
  <c r="CB73" i="121"/>
  <c r="CN73" i="121" s="1"/>
  <c r="CB45" i="121"/>
  <c r="CN45" i="121" s="1"/>
  <c r="CB134" i="121"/>
  <c r="CN134" i="121" s="1"/>
  <c r="CB42" i="121"/>
  <c r="CN42" i="121" s="1"/>
  <c r="CB126" i="121"/>
  <c r="CN126" i="121" s="1"/>
  <c r="CB34" i="121"/>
  <c r="CN34" i="121" s="1"/>
  <c r="CB108" i="121"/>
  <c r="CN108" i="121" s="1"/>
  <c r="CB26" i="121"/>
  <c r="CH26" i="121" s="1"/>
  <c r="CN26" i="121" s="1"/>
  <c r="CB81" i="121"/>
  <c r="CN81" i="121" s="1"/>
  <c r="CB128" i="121"/>
  <c r="CN128" i="121" s="1"/>
  <c r="CB36" i="121"/>
  <c r="CN36" i="121" s="1"/>
  <c r="CB77" i="121"/>
  <c r="CN77" i="121" s="1"/>
  <c r="CB69" i="121"/>
  <c r="CN69" i="121" s="1"/>
  <c r="CB28" i="121"/>
  <c r="CN28" i="121" s="1"/>
  <c r="CB29" i="121"/>
  <c r="CN29" i="121" s="1"/>
  <c r="CB111" i="121"/>
  <c r="CN111" i="121" s="1"/>
  <c r="CB18" i="121"/>
  <c r="CN18" i="121" s="1"/>
  <c r="CB80" i="121"/>
  <c r="CN80" i="121" s="1"/>
  <c r="CB43" i="121"/>
  <c r="CN43" i="121" s="1"/>
  <c r="CB118" i="121"/>
  <c r="CN118" i="121" s="1"/>
  <c r="CB125" i="121"/>
  <c r="CN125" i="121" s="1"/>
  <c r="CB25" i="121"/>
  <c r="CB78" i="121"/>
  <c r="CN78" i="121" s="1"/>
  <c r="CB44" i="121"/>
  <c r="CN44" i="121" s="1"/>
  <c r="CB35" i="121"/>
  <c r="CN35" i="121" s="1"/>
  <c r="CB82" i="121"/>
  <c r="CN82" i="121" s="1"/>
  <c r="CB21" i="121"/>
  <c r="CN21" i="121" s="1"/>
  <c r="CB127" i="121"/>
  <c r="CN127" i="121" s="1"/>
  <c r="CB115" i="121"/>
  <c r="CN115" i="121" s="1"/>
  <c r="CB109" i="121"/>
  <c r="CN109" i="121" s="1"/>
  <c r="CB64" i="121"/>
  <c r="CN64" i="121" s="1"/>
  <c r="CB107" i="121"/>
  <c r="CN107" i="121" s="1"/>
  <c r="CB104" i="121"/>
  <c r="CN104" i="121" s="1"/>
  <c r="CB138" i="121"/>
  <c r="CN138" i="121" s="1"/>
  <c r="CB22" i="121"/>
  <c r="CN22" i="121" s="1"/>
  <c r="CB75" i="121"/>
  <c r="CN75" i="121" s="1"/>
  <c r="CB103" i="121"/>
  <c r="CN103" i="121" s="1"/>
  <c r="CB132" i="121"/>
  <c r="CN132" i="121" s="1"/>
  <c r="CB116" i="121"/>
  <c r="CN116" i="121" s="1"/>
  <c r="CB67" i="121"/>
  <c r="CB133" i="121"/>
  <c r="CN133" i="121" s="1"/>
  <c r="CB137" i="121"/>
  <c r="CN137" i="121" s="1"/>
  <c r="CB117" i="121"/>
  <c r="CN117" i="121" s="1"/>
  <c r="CB112" i="121"/>
  <c r="CN112" i="121" s="1"/>
  <c r="CB136" i="121"/>
  <c r="CN136" i="121" s="1"/>
  <c r="CB110" i="121"/>
  <c r="CN110" i="121" s="1"/>
  <c r="CB23" i="121"/>
  <c r="CN23" i="121" s="1"/>
  <c r="CB41" i="121"/>
  <c r="CN41" i="121" s="1"/>
  <c r="CB130" i="121"/>
  <c r="CN130" i="121" s="1"/>
  <c r="CB65" i="121"/>
  <c r="CN65" i="121" s="1"/>
  <c r="CB129" i="121"/>
  <c r="CN129" i="121" s="1"/>
  <c r="CB74" i="121"/>
  <c r="CN74" i="121" s="1"/>
  <c r="CB79" i="121"/>
  <c r="CN79" i="121" s="1"/>
  <c r="CB131" i="121"/>
  <c r="CN131" i="121" s="1"/>
  <c r="CB66" i="121"/>
  <c r="CB105" i="121"/>
  <c r="CN105" i="121" s="1"/>
  <c r="CB68" i="121"/>
  <c r="CN68" i="121" s="1"/>
  <c r="CH66" i="121" l="1"/>
  <c r="CN66" i="121" s="1"/>
  <c r="CH67" i="121"/>
  <c r="CN67" i="121" s="1"/>
  <c r="CH25" i="121"/>
  <c r="CN25" i="121" s="1"/>
  <c r="CC139" i="121"/>
  <c r="CO33" i="121"/>
  <c r="CO139" i="121" s="1"/>
  <c r="CB33" i="121"/>
  <c r="BV139" i="121"/>
  <c r="CI139" i="121"/>
  <c r="CB139" i="121" l="1"/>
  <c r="CN33" i="121"/>
  <c r="CN139" i="121" s="1"/>
  <c r="CH139" i="121"/>
  <c r="CA82" i="121" l="1"/>
  <c r="CM82" i="121" s="1"/>
  <c r="BZ82" i="121"/>
  <c r="CF82" i="121" s="1"/>
  <c r="CR82" i="121" s="1"/>
  <c r="CA131" i="121"/>
  <c r="CM131" i="121" s="1"/>
  <c r="BZ131" i="121"/>
  <c r="CF131" i="121" s="1"/>
  <c r="CR131" i="121" s="1"/>
  <c r="CA72" i="121"/>
  <c r="CM72" i="121" s="1"/>
  <c r="BZ72" i="121"/>
  <c r="CF72" i="121" s="1"/>
  <c r="CR72" i="121" s="1"/>
  <c r="BZ81" i="121"/>
  <c r="CF81" i="121" s="1"/>
  <c r="CR81" i="121" s="1"/>
  <c r="CA81" i="121"/>
  <c r="CM81" i="121" s="1"/>
  <c r="BZ66" i="121"/>
  <c r="CF66" i="121" s="1"/>
  <c r="CA66" i="121"/>
  <c r="CA25" i="121"/>
  <c r="BZ25" i="121"/>
  <c r="CF25" i="121" s="1"/>
  <c r="CA132" i="121"/>
  <c r="CM132" i="121" s="1"/>
  <c r="BZ132" i="121"/>
  <c r="CF132" i="121" s="1"/>
  <c r="CR132" i="121" s="1"/>
  <c r="CA80" i="121"/>
  <c r="CM80" i="121" s="1"/>
  <c r="BZ80" i="121"/>
  <c r="CF80" i="121" s="1"/>
  <c r="CR80" i="121" s="1"/>
  <c r="CA28" i="121"/>
  <c r="CM28" i="121" s="1"/>
  <c r="BZ28" i="121"/>
  <c r="CF28" i="121" s="1"/>
  <c r="CR28" i="121" s="1"/>
  <c r="CA77" i="121"/>
  <c r="CM77" i="121" s="1"/>
  <c r="BZ77" i="121"/>
  <c r="CF77" i="121" s="1"/>
  <c r="CR77" i="121" s="1"/>
  <c r="CA14" i="121"/>
  <c r="CM14" i="121" s="1"/>
  <c r="BZ14" i="121"/>
  <c r="CF14" i="121" s="1"/>
  <c r="CR14" i="121" s="1"/>
  <c r="CA137" i="121"/>
  <c r="CM137" i="121" s="1"/>
  <c r="BZ137" i="121"/>
  <c r="CF137" i="121" s="1"/>
  <c r="CR137" i="121" s="1"/>
  <c r="CA110" i="121"/>
  <c r="CM110" i="121" s="1"/>
  <c r="BZ110" i="121"/>
  <c r="CF110" i="121" s="1"/>
  <c r="CR110" i="121" s="1"/>
  <c r="BZ112" i="121"/>
  <c r="CF112" i="121" s="1"/>
  <c r="CR112" i="121" s="1"/>
  <c r="CA112" i="121"/>
  <c r="CM112" i="121" s="1"/>
  <c r="CA74" i="121"/>
  <c r="CM74" i="121" s="1"/>
  <c r="BZ74" i="121"/>
  <c r="CF74" i="121" s="1"/>
  <c r="CR74" i="121" s="1"/>
  <c r="CA136" i="121"/>
  <c r="CM136" i="121" s="1"/>
  <c r="BZ136" i="121"/>
  <c r="CF136" i="121" s="1"/>
  <c r="CR136" i="121" s="1"/>
  <c r="CA130" i="121"/>
  <c r="CM130" i="121" s="1"/>
  <c r="BZ130" i="121"/>
  <c r="CF130" i="121" s="1"/>
  <c r="CR130" i="121" s="1"/>
  <c r="BZ73" i="121"/>
  <c r="CF73" i="121" s="1"/>
  <c r="CR73" i="121" s="1"/>
  <c r="CA73" i="121"/>
  <c r="CM73" i="121" s="1"/>
  <c r="BZ115" i="121"/>
  <c r="CF115" i="121" s="1"/>
  <c r="CR115" i="121" s="1"/>
  <c r="CA115" i="121"/>
  <c r="CM115" i="121" s="1"/>
  <c r="CA108" i="121"/>
  <c r="CM108" i="121" s="1"/>
  <c r="BZ108" i="121"/>
  <c r="CF108" i="121" s="1"/>
  <c r="CR108" i="121" s="1"/>
  <c r="BZ113" i="121"/>
  <c r="CF113" i="121" s="1"/>
  <c r="CR113" i="121" s="1"/>
  <c r="CA113" i="121"/>
  <c r="CM113" i="121" s="1"/>
  <c r="CA67" i="121"/>
  <c r="CG67" i="121" s="1"/>
  <c r="CM67" i="121" s="1"/>
  <c r="BZ67" i="121"/>
  <c r="CF67" i="121" s="1"/>
  <c r="BZ104" i="121"/>
  <c r="CF104" i="121" s="1"/>
  <c r="CR104" i="121" s="1"/>
  <c r="CA104" i="121"/>
  <c r="CM104" i="121" s="1"/>
  <c r="BZ126" i="121"/>
  <c r="CF126" i="121" s="1"/>
  <c r="CR126" i="121" s="1"/>
  <c r="CA126" i="121"/>
  <c r="CM126" i="121" s="1"/>
  <c r="CA111" i="121"/>
  <c r="CM111" i="121" s="1"/>
  <c r="BZ111" i="121"/>
  <c r="CF111" i="121" s="1"/>
  <c r="CR111" i="121" s="1"/>
  <c r="CA128" i="121"/>
  <c r="CM128" i="121" s="1"/>
  <c r="BZ128" i="121"/>
  <c r="CF128" i="121" s="1"/>
  <c r="CR128" i="121" s="1"/>
  <c r="BZ45" i="121"/>
  <c r="CF45" i="121" s="1"/>
  <c r="CR45" i="121" s="1"/>
  <c r="CA45" i="121"/>
  <c r="CM45" i="121" s="1"/>
  <c r="BZ35" i="121"/>
  <c r="CF35" i="121" s="1"/>
  <c r="CR35" i="121" s="1"/>
  <c r="CA35" i="121"/>
  <c r="CM35" i="121" s="1"/>
  <c r="CA78" i="121"/>
  <c r="CM78" i="121" s="1"/>
  <c r="BZ78" i="121"/>
  <c r="CF78" i="121" s="1"/>
  <c r="CR78" i="121" s="1"/>
  <c r="BU139" i="121"/>
  <c r="BZ33" i="121"/>
  <c r="CA33" i="121"/>
  <c r="CA103" i="121"/>
  <c r="CM103" i="121" s="1"/>
  <c r="BZ103" i="121"/>
  <c r="CF103" i="121" s="1"/>
  <c r="CR103" i="121" s="1"/>
  <c r="CA22" i="121"/>
  <c r="CM22" i="121" s="1"/>
  <c r="BZ22" i="121"/>
  <c r="CF22" i="121" s="1"/>
  <c r="CR22" i="121" s="1"/>
  <c r="BZ68" i="121"/>
  <c r="CF68" i="121" s="1"/>
  <c r="CR68" i="121" s="1"/>
  <c r="CA68" i="121"/>
  <c r="CM68" i="121" s="1"/>
  <c r="BZ69" i="121"/>
  <c r="CF69" i="121" s="1"/>
  <c r="CR69" i="121" s="1"/>
  <c r="CA69" i="121"/>
  <c r="CM69" i="121" s="1"/>
  <c r="CA133" i="121"/>
  <c r="CM133" i="121" s="1"/>
  <c r="BZ133" i="121"/>
  <c r="CF133" i="121" s="1"/>
  <c r="CR133" i="121" s="1"/>
  <c r="CA125" i="121"/>
  <c r="CM125" i="121" s="1"/>
  <c r="BZ125" i="121"/>
  <c r="CF125" i="121" s="1"/>
  <c r="CR125" i="121" s="1"/>
  <c r="BZ75" i="121"/>
  <c r="CF75" i="121" s="1"/>
  <c r="CR75" i="121" s="1"/>
  <c r="CA75" i="121"/>
  <c r="CM75" i="121" s="1"/>
  <c r="BZ41" i="121"/>
  <c r="CF41" i="121" s="1"/>
  <c r="CR41" i="121" s="1"/>
  <c r="CA41" i="121"/>
  <c r="CM41" i="121" s="1"/>
  <c r="BZ26" i="121"/>
  <c r="CF26" i="121" s="1"/>
  <c r="CA26" i="121"/>
  <c r="CA43" i="121"/>
  <c r="CM43" i="121" s="1"/>
  <c r="BZ43" i="121"/>
  <c r="CF43" i="121" s="1"/>
  <c r="CR43" i="121" s="1"/>
  <c r="BZ36" i="121"/>
  <c r="CF36" i="121" s="1"/>
  <c r="CR36" i="121" s="1"/>
  <c r="CA36" i="121"/>
  <c r="CM36" i="121" s="1"/>
  <c r="CA129" i="121"/>
  <c r="CM129" i="121" s="1"/>
  <c r="BZ129" i="121"/>
  <c r="CF129" i="121" s="1"/>
  <c r="CR129" i="121" s="1"/>
  <c r="BZ34" i="121"/>
  <c r="CF34" i="121" s="1"/>
  <c r="CR34" i="121" s="1"/>
  <c r="CA34" i="121"/>
  <c r="CM34" i="121" s="1"/>
  <c r="CA21" i="121"/>
  <c r="CM21" i="121" s="1"/>
  <c r="BZ21" i="121"/>
  <c r="CF21" i="121" s="1"/>
  <c r="CR21" i="121" s="1"/>
  <c r="CA118" i="121"/>
  <c r="CM118" i="121" s="1"/>
  <c r="BZ118" i="121"/>
  <c r="CF118" i="121" s="1"/>
  <c r="CR118" i="121" s="1"/>
  <c r="BZ29" i="121"/>
  <c r="CF29" i="121" s="1"/>
  <c r="CR29" i="121" s="1"/>
  <c r="CA29" i="121"/>
  <c r="CM29" i="121" s="1"/>
  <c r="CA116" i="121"/>
  <c r="CM116" i="121" s="1"/>
  <c r="BZ116" i="121"/>
  <c r="CF116" i="121" s="1"/>
  <c r="CR116" i="121" s="1"/>
  <c r="CA109" i="121"/>
  <c r="CM109" i="121" s="1"/>
  <c r="BZ109" i="121"/>
  <c r="CF109" i="121" s="1"/>
  <c r="CR109" i="121" s="1"/>
  <c r="CA18" i="121"/>
  <c r="CM18" i="121" s="1"/>
  <c r="BZ18" i="121"/>
  <c r="CF18" i="121" s="1"/>
  <c r="CR18" i="121" s="1"/>
  <c r="BZ40" i="121"/>
  <c r="CF40" i="121" s="1"/>
  <c r="CR40" i="121" s="1"/>
  <c r="CA40" i="121"/>
  <c r="CM40" i="121" s="1"/>
  <c r="BZ117" i="121"/>
  <c r="CF117" i="121" s="1"/>
  <c r="CR117" i="121" s="1"/>
  <c r="CA117" i="121"/>
  <c r="CM117" i="121" s="1"/>
  <c r="CA107" i="121"/>
  <c r="CM107" i="121" s="1"/>
  <c r="BZ107" i="121"/>
  <c r="CF107" i="121" s="1"/>
  <c r="CR107" i="121" s="1"/>
  <c r="CA79" i="121"/>
  <c r="CM79" i="121" s="1"/>
  <c r="BZ79" i="121"/>
  <c r="CF79" i="121" s="1"/>
  <c r="CR79" i="121" s="1"/>
  <c r="CA44" i="121"/>
  <c r="CM44" i="121" s="1"/>
  <c r="BZ44" i="121"/>
  <c r="CF44" i="121" s="1"/>
  <c r="CR44" i="121" s="1"/>
  <c r="CA105" i="121"/>
  <c r="CM105" i="121" s="1"/>
  <c r="BZ105" i="121"/>
  <c r="CF105" i="121" s="1"/>
  <c r="CR105" i="121" s="1"/>
  <c r="BZ64" i="121"/>
  <c r="CF64" i="121" s="1"/>
  <c r="CR64" i="121" s="1"/>
  <c r="CA64" i="121"/>
  <c r="CM64" i="121" s="1"/>
  <c r="BZ65" i="121"/>
  <c r="CF65" i="121" s="1"/>
  <c r="CR65" i="121" s="1"/>
  <c r="CA65" i="121"/>
  <c r="CM65" i="121" s="1"/>
  <c r="CA138" i="121"/>
  <c r="CM138" i="121" s="1"/>
  <c r="BZ138" i="121"/>
  <c r="CF138" i="121" s="1"/>
  <c r="CR138" i="121" s="1"/>
  <c r="BZ134" i="121"/>
  <c r="CF134" i="121" s="1"/>
  <c r="CR134" i="121" s="1"/>
  <c r="CA134" i="121"/>
  <c r="CM134" i="121" s="1"/>
  <c r="CA127" i="121"/>
  <c r="CM127" i="121" s="1"/>
  <c r="BZ127" i="121"/>
  <c r="CF127" i="121" s="1"/>
  <c r="CR127" i="121" s="1"/>
  <c r="CA42" i="121"/>
  <c r="CM42" i="121" s="1"/>
  <c r="BZ42" i="121"/>
  <c r="CF42" i="121" s="1"/>
  <c r="CR42" i="121" s="1"/>
  <c r="CA23" i="121"/>
  <c r="CM23" i="121" s="1"/>
  <c r="BZ23" i="121"/>
  <c r="CF23" i="121" s="1"/>
  <c r="CR23" i="121" s="1"/>
  <c r="CA139" i="121" l="1"/>
  <c r="CM33" i="121"/>
  <c r="CF33" i="121"/>
  <c r="BZ139" i="121"/>
  <c r="CG25" i="121"/>
  <c r="CL25" i="121" s="1"/>
  <c r="CR25" i="121" s="1"/>
  <c r="CG26" i="121"/>
  <c r="CL26" i="121" s="1"/>
  <c r="CR26" i="121" s="1"/>
  <c r="CG66" i="121"/>
  <c r="CG139" i="121" s="1"/>
  <c r="CL66" i="121"/>
  <c r="CR66" i="121" s="1"/>
  <c r="CL67" i="121"/>
  <c r="CR67" i="121" s="1"/>
  <c r="CM26" i="121" l="1"/>
  <c r="CM66" i="121"/>
  <c r="CM139" i="121" s="1"/>
  <c r="CM25" i="121"/>
  <c r="CF139" i="121"/>
  <c r="CR33" i="121"/>
  <c r="CR139" i="121" s="1"/>
  <c r="CL139" i="121"/>
  <c r="D25" i="101" l="1"/>
  <c r="E17" i="76"/>
  <c r="E16" i="76"/>
  <c r="E15" i="76"/>
  <c r="E14" i="76"/>
  <c r="F25" i="101" l="1"/>
  <c r="D8" i="76"/>
  <c r="E13" i="76"/>
  <c r="G11" i="76" l="1"/>
  <c r="C20" i="101" s="1"/>
  <c r="F8" i="76"/>
  <c r="G8" i="76"/>
  <c r="G10" i="76"/>
  <c r="G9" i="76"/>
  <c r="G12" i="76"/>
  <c r="E11" i="76"/>
  <c r="E12" i="76"/>
  <c r="E10" i="76"/>
  <c r="E9" i="76"/>
  <c r="C26" i="101" l="1"/>
  <c r="C24" i="101"/>
  <c r="E24" i="101"/>
  <c r="E20" i="101"/>
  <c r="E26" i="101"/>
  <c r="D24" i="101"/>
  <c r="D20" i="101"/>
  <c r="D26" i="101"/>
  <c r="G17" i="76"/>
  <c r="G18" i="76"/>
  <c r="G13" i="76"/>
  <c r="G14" i="76"/>
  <c r="G15" i="76"/>
  <c r="G16" i="76"/>
  <c r="F17" i="76"/>
  <c r="F15" i="76"/>
  <c r="F11" i="76"/>
  <c r="F9" i="76"/>
  <c r="F10" i="76"/>
  <c r="F16" i="76"/>
  <c r="F14" i="76"/>
  <c r="F12" i="76"/>
  <c r="F13" i="76"/>
  <c r="D22" i="58"/>
  <c r="D21" i="58"/>
  <c r="D20" i="58"/>
  <c r="D19" i="58"/>
  <c r="D18" i="58"/>
  <c r="D23" i="58" s="1"/>
  <c r="D17" i="58"/>
  <c r="D11" i="58"/>
  <c r="D10" i="58"/>
  <c r="C27" i="101" l="1"/>
  <c r="E27" i="101"/>
  <c r="D27" i="101"/>
  <c r="D12" i="58"/>
  <c r="C21" i="58"/>
  <c r="L21" i="58" s="1"/>
  <c r="C22" i="58"/>
  <c r="L22" i="58" s="1"/>
  <c r="C19" i="119"/>
  <c r="C20" i="119"/>
  <c r="F20" i="101" l="1"/>
  <c r="C47" i="101" s="1"/>
  <c r="F26" i="101"/>
  <c r="F24" i="101"/>
  <c r="L67" i="62"/>
  <c r="L66" i="62"/>
  <c r="K66" i="62"/>
  <c r="L65" i="62"/>
  <c r="K65" i="62"/>
  <c r="L59" i="62"/>
  <c r="K59" i="62"/>
  <c r="L58" i="62"/>
  <c r="K58" i="62"/>
  <c r="L52" i="62"/>
  <c r="K52" i="62"/>
  <c r="L51" i="62"/>
  <c r="K51" i="62"/>
  <c r="L45" i="62"/>
  <c r="K45" i="62"/>
  <c r="L39" i="62"/>
  <c r="K39" i="62"/>
  <c r="L38" i="62"/>
  <c r="K38" i="62"/>
  <c r="L37" i="62"/>
  <c r="K37" i="62"/>
  <c r="L36" i="62"/>
  <c r="K36" i="62"/>
  <c r="L35" i="62"/>
  <c r="K35" i="62"/>
  <c r="L34" i="62"/>
  <c r="K34" i="62"/>
  <c r="L33" i="62"/>
  <c r="K33" i="62"/>
  <c r="L32" i="62"/>
  <c r="K32" i="62"/>
  <c r="L31" i="62"/>
  <c r="K31" i="62"/>
  <c r="L30" i="62"/>
  <c r="K30" i="62"/>
  <c r="L29" i="62"/>
  <c r="K29" i="62"/>
  <c r="L23" i="62"/>
  <c r="K23" i="62"/>
  <c r="L22" i="62"/>
  <c r="K22" i="62"/>
  <c r="L21" i="62"/>
  <c r="K21" i="62"/>
  <c r="L20" i="62"/>
  <c r="K20" i="62"/>
  <c r="L19" i="62"/>
  <c r="K19" i="62"/>
  <c r="L13" i="62"/>
  <c r="K13" i="62"/>
  <c r="L12" i="62"/>
  <c r="K12" i="62"/>
  <c r="C48" i="101" l="1"/>
  <c r="F27" i="101"/>
  <c r="I73" i="62"/>
  <c r="R74" i="62"/>
  <c r="Q74" i="62"/>
  <c r="Q72" i="58" s="1"/>
  <c r="P74" i="62"/>
  <c r="P72" i="58" s="1"/>
  <c r="O74" i="62"/>
  <c r="O72" i="58" s="1"/>
  <c r="N74" i="62"/>
  <c r="N72" i="58" s="1"/>
  <c r="M74" i="62"/>
  <c r="M72" i="58" s="1"/>
  <c r="I34" i="101" l="1"/>
  <c r="J34" i="101"/>
  <c r="L34" i="101"/>
  <c r="G36" i="101"/>
  <c r="H36" i="101"/>
  <c r="I36" i="101"/>
  <c r="J36" i="101"/>
  <c r="F37" i="101"/>
  <c r="G37" i="101"/>
  <c r="H37" i="101"/>
  <c r="I37" i="101"/>
  <c r="J37" i="101"/>
  <c r="H39" i="101" l="1"/>
  <c r="G39" i="101"/>
  <c r="J39" i="101"/>
  <c r="I39" i="101"/>
  <c r="I41" i="101" s="1"/>
  <c r="K37" i="101"/>
  <c r="K34" i="101"/>
  <c r="L37" i="101"/>
  <c r="Z27" i="58"/>
  <c r="Y27" i="58"/>
  <c r="X27" i="58"/>
  <c r="W27" i="58"/>
  <c r="V27" i="58"/>
  <c r="AD22" i="58"/>
  <c r="AD21" i="58"/>
  <c r="B68" i="58"/>
  <c r="C68" i="58"/>
  <c r="B69" i="58"/>
  <c r="C69" i="58"/>
  <c r="B70" i="58"/>
  <c r="C70" i="58"/>
  <c r="B71" i="58"/>
  <c r="C71" i="58"/>
  <c r="B72" i="58"/>
  <c r="C72" i="58"/>
  <c r="B73" i="58"/>
  <c r="C73" i="58"/>
  <c r="B74" i="58"/>
  <c r="C74" i="58"/>
  <c r="C67" i="58"/>
  <c r="B67" i="58"/>
  <c r="U22" i="58"/>
  <c r="U21" i="58"/>
  <c r="R57" i="119"/>
  <c r="C57" i="119"/>
  <c r="O57" i="119" s="1"/>
  <c r="B57" i="119"/>
  <c r="R56" i="119"/>
  <c r="S56" i="119" s="1"/>
  <c r="C56" i="119"/>
  <c r="B56" i="119"/>
  <c r="R55" i="119"/>
  <c r="C55" i="119"/>
  <c r="O55" i="119" s="1"/>
  <c r="B55" i="119"/>
  <c r="R54" i="119"/>
  <c r="S54" i="119" s="1"/>
  <c r="C54" i="119"/>
  <c r="B54" i="119"/>
  <c r="R48" i="119"/>
  <c r="S48" i="119" s="1"/>
  <c r="C48" i="119"/>
  <c r="AA48" i="119" s="1"/>
  <c r="B48" i="119"/>
  <c r="R47" i="119"/>
  <c r="C47" i="119"/>
  <c r="O47" i="119" s="1"/>
  <c r="B47" i="119"/>
  <c r="R41" i="119"/>
  <c r="C41" i="119"/>
  <c r="O41" i="119" s="1"/>
  <c r="B41" i="119"/>
  <c r="R40" i="119"/>
  <c r="S40" i="119" s="1"/>
  <c r="C40" i="119"/>
  <c r="B40" i="119"/>
  <c r="R39" i="119"/>
  <c r="C39" i="119"/>
  <c r="O39" i="119" s="1"/>
  <c r="B39" i="119"/>
  <c r="Z39" i="119" s="1"/>
  <c r="J34" i="119"/>
  <c r="I34" i="119"/>
  <c r="H34" i="119"/>
  <c r="G34" i="119"/>
  <c r="R33" i="119"/>
  <c r="D35" i="58" s="1"/>
  <c r="K33" i="119"/>
  <c r="C33" i="119"/>
  <c r="AA33" i="119" s="1"/>
  <c r="B33" i="119"/>
  <c r="Z33" i="119" s="1"/>
  <c r="R32" i="119"/>
  <c r="S32" i="119" s="1"/>
  <c r="E34" i="58" s="1"/>
  <c r="F32" i="119"/>
  <c r="C32" i="119"/>
  <c r="B32" i="119"/>
  <c r="Z32" i="119" s="1"/>
  <c r="J27" i="119"/>
  <c r="I27" i="119"/>
  <c r="H27" i="119"/>
  <c r="G27" i="119"/>
  <c r="F27" i="119"/>
  <c r="R26" i="119"/>
  <c r="D28" i="58" s="1"/>
  <c r="K26" i="119"/>
  <c r="K27" i="119" s="1"/>
  <c r="C26" i="119"/>
  <c r="AA26" i="119" s="1"/>
  <c r="B26" i="119"/>
  <c r="N26" i="119" s="1"/>
  <c r="J21" i="119"/>
  <c r="I21" i="119"/>
  <c r="H21" i="119"/>
  <c r="G21" i="119"/>
  <c r="F21" i="119"/>
  <c r="AA20" i="119"/>
  <c r="S20" i="119"/>
  <c r="O20" i="119"/>
  <c r="K20" i="119"/>
  <c r="B20" i="119"/>
  <c r="AA19" i="119"/>
  <c r="S19" i="119"/>
  <c r="O19" i="119"/>
  <c r="K19" i="119"/>
  <c r="B19" i="119"/>
  <c r="S18" i="119"/>
  <c r="K18" i="119"/>
  <c r="C18" i="119"/>
  <c r="B18" i="119"/>
  <c r="N18" i="119" s="1"/>
  <c r="S17" i="119"/>
  <c r="E19" i="58" s="1"/>
  <c r="K17" i="119"/>
  <c r="C17" i="119"/>
  <c r="O17" i="119" s="1"/>
  <c r="B17" i="119"/>
  <c r="S16" i="119"/>
  <c r="K16" i="119"/>
  <c r="C16" i="119"/>
  <c r="AA16" i="119" s="1"/>
  <c r="B16" i="119"/>
  <c r="S15" i="119"/>
  <c r="K15" i="119"/>
  <c r="C15" i="119"/>
  <c r="O15" i="119" s="1"/>
  <c r="B15" i="119"/>
  <c r="J10" i="119"/>
  <c r="I10" i="119"/>
  <c r="H10" i="119"/>
  <c r="G10" i="119"/>
  <c r="F10" i="119"/>
  <c r="S9" i="119"/>
  <c r="K9" i="119"/>
  <c r="C9" i="119"/>
  <c r="AA9" i="119" s="1"/>
  <c r="B9" i="119"/>
  <c r="S8" i="119"/>
  <c r="K8" i="119"/>
  <c r="C8" i="119"/>
  <c r="AA8" i="119" s="1"/>
  <c r="B8" i="119"/>
  <c r="AI7" i="119"/>
  <c r="AH7" i="119"/>
  <c r="AG7" i="119"/>
  <c r="AF7" i="119"/>
  <c r="AE7" i="119"/>
  <c r="AD7" i="119"/>
  <c r="W7" i="119"/>
  <c r="V7" i="119"/>
  <c r="U7" i="119"/>
  <c r="T7" i="119"/>
  <c r="S7" i="119"/>
  <c r="R7" i="119"/>
  <c r="J41" i="101" l="1"/>
  <c r="G41" i="101"/>
  <c r="G43" i="101"/>
  <c r="H41" i="101"/>
  <c r="H43" i="101"/>
  <c r="T8" i="119"/>
  <c r="F10" i="58" s="1"/>
  <c r="E10" i="58"/>
  <c r="T70" i="58"/>
  <c r="K70" i="58"/>
  <c r="T67" i="58"/>
  <c r="K67" i="58"/>
  <c r="U68" i="58"/>
  <c r="L68" i="58"/>
  <c r="T9" i="119"/>
  <c r="F11" i="58" s="1"/>
  <c r="E11" i="58"/>
  <c r="T74" i="58"/>
  <c r="K74" i="58"/>
  <c r="T68" i="58"/>
  <c r="K68" i="58"/>
  <c r="U74" i="58"/>
  <c r="L74" i="58"/>
  <c r="T16" i="119"/>
  <c r="F18" i="58" s="1"/>
  <c r="E18" i="58"/>
  <c r="T19" i="119"/>
  <c r="F21" i="58" s="1"/>
  <c r="E21" i="58"/>
  <c r="U73" i="58"/>
  <c r="L73" i="58"/>
  <c r="T15" i="119"/>
  <c r="F17" i="58" s="1"/>
  <c r="E17" i="58"/>
  <c r="T73" i="58"/>
  <c r="K73" i="58"/>
  <c r="T18" i="119"/>
  <c r="F20" i="58" s="1"/>
  <c r="E20" i="58"/>
  <c r="U72" i="58"/>
  <c r="L72" i="58"/>
  <c r="U69" i="58"/>
  <c r="L69" i="58"/>
  <c r="D29" i="58"/>
  <c r="T72" i="58"/>
  <c r="K72" i="58"/>
  <c r="U71" i="58"/>
  <c r="L71" i="58"/>
  <c r="U67" i="58"/>
  <c r="L67" i="58"/>
  <c r="T20" i="119"/>
  <c r="E22" i="58"/>
  <c r="D34" i="58"/>
  <c r="T71" i="58"/>
  <c r="K71" i="58"/>
  <c r="T69" i="58"/>
  <c r="K69" i="58"/>
  <c r="U70" i="58"/>
  <c r="L70" i="58"/>
  <c r="AD70" i="58"/>
  <c r="AC74" i="58"/>
  <c r="AC70" i="58"/>
  <c r="AC73" i="58"/>
  <c r="AC69" i="58"/>
  <c r="AD68" i="58"/>
  <c r="AC72" i="58"/>
  <c r="AC67" i="58"/>
  <c r="AD71" i="58"/>
  <c r="AD72" i="58"/>
  <c r="AC68" i="58"/>
  <c r="AD67" i="58"/>
  <c r="AC71" i="58"/>
  <c r="AD74" i="58"/>
  <c r="AD73" i="58"/>
  <c r="AD69" i="58"/>
  <c r="O33" i="119"/>
  <c r="S47" i="119"/>
  <c r="O26" i="119"/>
  <c r="T56" i="119"/>
  <c r="Z19" i="119"/>
  <c r="Z40" i="119"/>
  <c r="N41" i="119"/>
  <c r="Z41" i="119"/>
  <c r="AA18" i="119"/>
  <c r="O18" i="119"/>
  <c r="S26" i="119"/>
  <c r="E28" i="58" s="1"/>
  <c r="E29" i="58" s="1"/>
  <c r="Z17" i="119"/>
  <c r="N17" i="119"/>
  <c r="N57" i="119"/>
  <c r="N32" i="119"/>
  <c r="AA41" i="119"/>
  <c r="Z16" i="119"/>
  <c r="N47" i="119"/>
  <c r="Z9" i="119"/>
  <c r="AA47" i="119"/>
  <c r="Z48" i="119"/>
  <c r="Z8" i="119"/>
  <c r="Z26" i="119"/>
  <c r="Z15" i="119"/>
  <c r="K10" i="119"/>
  <c r="T17" i="119"/>
  <c r="F19" i="58" s="1"/>
  <c r="N39" i="119"/>
  <c r="S39" i="119"/>
  <c r="T39" i="119" s="1"/>
  <c r="U39" i="119" s="1"/>
  <c r="Z55" i="119"/>
  <c r="N56" i="119"/>
  <c r="K21" i="119"/>
  <c r="Z18" i="119"/>
  <c r="N20" i="119"/>
  <c r="AA39" i="119"/>
  <c r="U16" i="119"/>
  <c r="S57" i="119"/>
  <c r="N8" i="119"/>
  <c r="N15" i="119"/>
  <c r="AA17" i="119"/>
  <c r="N19" i="119"/>
  <c r="N40" i="119"/>
  <c r="N55" i="119"/>
  <c r="N9" i="119"/>
  <c r="Z57" i="119"/>
  <c r="O8" i="119"/>
  <c r="O9" i="119"/>
  <c r="N16" i="119"/>
  <c r="U18" i="119"/>
  <c r="Z20" i="119"/>
  <c r="T40" i="119"/>
  <c r="Z47" i="119"/>
  <c r="AA57" i="119"/>
  <c r="AA55" i="119"/>
  <c r="AA15" i="119"/>
  <c r="AA32" i="119"/>
  <c r="O32" i="119"/>
  <c r="S33" i="119"/>
  <c r="E35" i="58" s="1"/>
  <c r="E36" i="58" s="1"/>
  <c r="O54" i="119"/>
  <c r="AA54" i="119"/>
  <c r="U8" i="119"/>
  <c r="G10" i="58" s="1"/>
  <c r="K32" i="119"/>
  <c r="K34" i="119" s="1"/>
  <c r="F34" i="119"/>
  <c r="T32" i="119"/>
  <c r="F34" i="58" s="1"/>
  <c r="O16" i="119"/>
  <c r="U19" i="119"/>
  <c r="G21" i="58" s="1"/>
  <c r="O40" i="119"/>
  <c r="AA40" i="119"/>
  <c r="S41" i="119"/>
  <c r="T48" i="119"/>
  <c r="O48" i="119"/>
  <c r="AA56" i="119"/>
  <c r="O56" i="119"/>
  <c r="S55" i="119"/>
  <c r="N33" i="119"/>
  <c r="Z54" i="119"/>
  <c r="N54" i="119"/>
  <c r="T54" i="119"/>
  <c r="Z56" i="119"/>
  <c r="N48" i="119"/>
  <c r="U15" i="119" l="1"/>
  <c r="G17" i="58" s="1"/>
  <c r="D36" i="58"/>
  <c r="V18" i="119"/>
  <c r="H20" i="58" s="1"/>
  <c r="G20" i="58"/>
  <c r="I20" i="58" s="1"/>
  <c r="I21" i="58"/>
  <c r="U20" i="119"/>
  <c r="F22" i="58"/>
  <c r="E23" i="58"/>
  <c r="V16" i="119"/>
  <c r="H18" i="58" s="1"/>
  <c r="G18" i="58"/>
  <c r="U9" i="119"/>
  <c r="G11" i="58" s="1"/>
  <c r="G12" i="58" s="1"/>
  <c r="E12" i="58"/>
  <c r="I10" i="58"/>
  <c r="F36" i="58"/>
  <c r="F12" i="58"/>
  <c r="U56" i="119"/>
  <c r="T47" i="119"/>
  <c r="T26" i="119"/>
  <c r="F28" i="58" s="1"/>
  <c r="U17" i="119"/>
  <c r="U40" i="119"/>
  <c r="T57" i="119"/>
  <c r="T55" i="119"/>
  <c r="U54" i="119"/>
  <c r="V39" i="119"/>
  <c r="U47" i="119"/>
  <c r="U32" i="119"/>
  <c r="G34" i="58" s="1"/>
  <c r="U48" i="119"/>
  <c r="V8" i="119"/>
  <c r="H10" i="58" s="1"/>
  <c r="T33" i="119"/>
  <c r="F35" i="58" s="1"/>
  <c r="T41" i="119"/>
  <c r="V56" i="119"/>
  <c r="V19" i="119"/>
  <c r="H21" i="58" s="1"/>
  <c r="V15" i="119"/>
  <c r="H17" i="58" s="1"/>
  <c r="I17" i="58" s="1"/>
  <c r="D74" i="62"/>
  <c r="D72" i="58" s="1"/>
  <c r="I72" i="58" s="1"/>
  <c r="E74" i="62"/>
  <c r="E72" i="58" s="1"/>
  <c r="F74" i="62"/>
  <c r="F72" i="58" s="1"/>
  <c r="G74" i="62"/>
  <c r="G72" i="58" s="1"/>
  <c r="H74" i="62"/>
  <c r="H72" i="58" s="1"/>
  <c r="I74" i="62"/>
  <c r="G22" i="58" l="1"/>
  <c r="V20" i="119"/>
  <c r="H22" i="58" s="1"/>
  <c r="I22" i="58" s="1"/>
  <c r="F23" i="58"/>
  <c r="U26" i="119"/>
  <c r="G28" i="58" s="1"/>
  <c r="G29" i="58" s="1"/>
  <c r="V17" i="119"/>
  <c r="H19" i="58" s="1"/>
  <c r="H23" i="58" s="1"/>
  <c r="G19" i="58"/>
  <c r="F29" i="58"/>
  <c r="V9" i="119"/>
  <c r="H11" i="58" s="1"/>
  <c r="H12" i="58" s="1"/>
  <c r="I18" i="58"/>
  <c r="V40" i="119"/>
  <c r="U57" i="119"/>
  <c r="V26" i="119"/>
  <c r="H28" i="58" s="1"/>
  <c r="H29" i="58" s="1"/>
  <c r="V48" i="119"/>
  <c r="U33" i="119"/>
  <c r="G35" i="58" s="1"/>
  <c r="G36" i="58" s="1"/>
  <c r="V32" i="119"/>
  <c r="H34" i="58" s="1"/>
  <c r="V54" i="119"/>
  <c r="U55" i="119"/>
  <c r="V47" i="119"/>
  <c r="U41" i="119"/>
  <c r="G23" i="58" l="1"/>
  <c r="I19" i="58"/>
  <c r="I11" i="58"/>
  <c r="I12" i="58" s="1"/>
  <c r="I34" i="58"/>
  <c r="I23" i="58"/>
  <c r="I28" i="58"/>
  <c r="I29" i="58" s="1"/>
  <c r="V57" i="119"/>
  <c r="V41" i="119"/>
  <c r="V33" i="119"/>
  <c r="H35" i="58" s="1"/>
  <c r="I35" i="58" s="1"/>
  <c r="V55" i="119"/>
  <c r="I36" i="58" l="1"/>
  <c r="H36" i="58"/>
  <c r="I32" i="62" l="1"/>
  <c r="I20" i="62" l="1"/>
  <c r="M12" i="62" l="1"/>
  <c r="AG57" i="119"/>
  <c r="AD56" i="119"/>
  <c r="AF54" i="119"/>
  <c r="AH47" i="119"/>
  <c r="AE41" i="119"/>
  <c r="AG39" i="119"/>
  <c r="AD33" i="119"/>
  <c r="M35" i="58" s="1"/>
  <c r="AF26" i="119"/>
  <c r="O28" i="58" s="1"/>
  <c r="AH19" i="119"/>
  <c r="Q21" i="58" s="1"/>
  <c r="AE18" i="119"/>
  <c r="N20" i="58" s="1"/>
  <c r="AG16" i="119"/>
  <c r="P18" i="58" s="1"/>
  <c r="AD15" i="119"/>
  <c r="M17" i="58" s="1"/>
  <c r="P73" i="62"/>
  <c r="M67" i="62"/>
  <c r="O65" i="62"/>
  <c r="Q58" i="62"/>
  <c r="N52" i="62"/>
  <c r="P45" i="62"/>
  <c r="P46" i="62" s="1"/>
  <c r="M39" i="62"/>
  <c r="O37" i="62"/>
  <c r="Q35" i="62"/>
  <c r="N34" i="62"/>
  <c r="P32" i="62"/>
  <c r="M31" i="62"/>
  <c r="O29" i="62"/>
  <c r="Q22" i="62"/>
  <c r="N21" i="62"/>
  <c r="P19" i="62"/>
  <c r="M13" i="62"/>
  <c r="AG48" i="119"/>
  <c r="AF40" i="119"/>
  <c r="AD19" i="119"/>
  <c r="M21" i="58" s="1"/>
  <c r="AE9" i="119"/>
  <c r="N11" i="58" s="1"/>
  <c r="M58" i="62"/>
  <c r="M35" i="62"/>
  <c r="P23" i="62"/>
  <c r="M51" i="62"/>
  <c r="Q37" i="62"/>
  <c r="O31" i="62"/>
  <c r="O13" i="62"/>
  <c r="AF41" i="119"/>
  <c r="AD20" i="119"/>
  <c r="M22" i="58" s="1"/>
  <c r="P65" i="62"/>
  <c r="P37" i="62"/>
  <c r="M23" i="62"/>
  <c r="AF57" i="119"/>
  <c r="AH55" i="119"/>
  <c r="AE54" i="119"/>
  <c r="AG47" i="119"/>
  <c r="AD41" i="119"/>
  <c r="AF39" i="119"/>
  <c r="AH32" i="119"/>
  <c r="Q34" i="58" s="1"/>
  <c r="AE26" i="119"/>
  <c r="N28" i="58" s="1"/>
  <c r="AG19" i="119"/>
  <c r="P21" i="58" s="1"/>
  <c r="AD18" i="119"/>
  <c r="M20" i="58" s="1"/>
  <c r="AF16" i="119"/>
  <c r="O18" i="58" s="1"/>
  <c r="AH9" i="119"/>
  <c r="Q11" i="58" s="1"/>
  <c r="O73" i="62"/>
  <c r="Q66" i="62"/>
  <c r="N65" i="62"/>
  <c r="P58" i="62"/>
  <c r="M52" i="62"/>
  <c r="O45" i="62"/>
  <c r="O46" i="62" s="1"/>
  <c r="Q38" i="62"/>
  <c r="N37" i="62"/>
  <c r="P35" i="62"/>
  <c r="M34" i="62"/>
  <c r="O32" i="62"/>
  <c r="Q30" i="62"/>
  <c r="N29" i="62"/>
  <c r="P22" i="62"/>
  <c r="M21" i="62"/>
  <c r="O19" i="62"/>
  <c r="Q12" i="62"/>
  <c r="AE55" i="119"/>
  <c r="AG20" i="119"/>
  <c r="P22" i="58" s="1"/>
  <c r="N66" i="62"/>
  <c r="Q39" i="62"/>
  <c r="O33" i="62"/>
  <c r="M22" i="62"/>
  <c r="N12" i="62"/>
  <c r="N59" i="62"/>
  <c r="M33" i="62"/>
  <c r="M20" i="62"/>
  <c r="AD48" i="119"/>
  <c r="AH39" i="119"/>
  <c r="AG26" i="119"/>
  <c r="P28" i="58" s="1"/>
  <c r="Q73" i="62"/>
  <c r="Q45" i="62"/>
  <c r="Q46" i="62" s="1"/>
  <c r="Q32" i="62"/>
  <c r="Q19" i="62"/>
  <c r="AE57" i="119"/>
  <c r="AG55" i="119"/>
  <c r="AD54" i="119"/>
  <c r="AF47" i="119"/>
  <c r="AH40" i="119"/>
  <c r="AE39" i="119"/>
  <c r="AG32" i="119"/>
  <c r="P34" i="58" s="1"/>
  <c r="AD26" i="119"/>
  <c r="M28" i="58" s="1"/>
  <c r="AF19" i="119"/>
  <c r="O21" i="58" s="1"/>
  <c r="AH17" i="119"/>
  <c r="Q19" i="58" s="1"/>
  <c r="AE16" i="119"/>
  <c r="N18" i="58" s="1"/>
  <c r="AG9" i="119"/>
  <c r="P11" i="58" s="1"/>
  <c r="N73" i="62"/>
  <c r="P66" i="62"/>
  <c r="M65" i="62"/>
  <c r="O58" i="62"/>
  <c r="Q51" i="62"/>
  <c r="N45" i="62"/>
  <c r="N46" i="62" s="1"/>
  <c r="P38" i="62"/>
  <c r="M37" i="62"/>
  <c r="O35" i="62"/>
  <c r="Q33" i="62"/>
  <c r="N32" i="62"/>
  <c r="P30" i="62"/>
  <c r="M29" i="62"/>
  <c r="O22" i="62"/>
  <c r="Q20" i="62"/>
  <c r="N19" i="62"/>
  <c r="P12" i="62"/>
  <c r="AD47" i="119"/>
  <c r="AE32" i="119"/>
  <c r="N34" i="58" s="1"/>
  <c r="AH15" i="119"/>
  <c r="Q17" i="58" s="1"/>
  <c r="P59" i="62"/>
  <c r="N38" i="62"/>
  <c r="Q31" i="62"/>
  <c r="O20" i="62"/>
  <c r="O67" i="62"/>
  <c r="Q29" i="62"/>
  <c r="AG54" i="119"/>
  <c r="AH16" i="119"/>
  <c r="Q18" i="58" s="1"/>
  <c r="M59" i="62"/>
  <c r="N31" i="62"/>
  <c r="AD57" i="119"/>
  <c r="AF55" i="119"/>
  <c r="AH48" i="119"/>
  <c r="AE47" i="119"/>
  <c r="AG40" i="119"/>
  <c r="AD39" i="119"/>
  <c r="AF32" i="119"/>
  <c r="O34" i="58" s="1"/>
  <c r="AH20" i="119"/>
  <c r="Q22" i="58" s="1"/>
  <c r="AE19" i="119"/>
  <c r="N21" i="58" s="1"/>
  <c r="AG17" i="119"/>
  <c r="P19" i="58" s="1"/>
  <c r="AD16" i="119"/>
  <c r="M18" i="58" s="1"/>
  <c r="AF9" i="119"/>
  <c r="O11" i="58" s="1"/>
  <c r="M73" i="62"/>
  <c r="O66" i="62"/>
  <c r="Q59" i="62"/>
  <c r="N58" i="62"/>
  <c r="P51" i="62"/>
  <c r="M45" i="62"/>
  <c r="O38" i="62"/>
  <c r="Q36" i="62"/>
  <c r="N35" i="62"/>
  <c r="P33" i="62"/>
  <c r="M32" i="62"/>
  <c r="O30" i="62"/>
  <c r="Q23" i="62"/>
  <c r="N22" i="62"/>
  <c r="P20" i="62"/>
  <c r="M19" i="62"/>
  <c r="O12" i="62"/>
  <c r="AH56" i="119"/>
  <c r="AH33" i="119"/>
  <c r="Q35" i="58" s="1"/>
  <c r="AF17" i="119"/>
  <c r="O19" i="58" s="1"/>
  <c r="Q67" i="62"/>
  <c r="O51" i="62"/>
  <c r="P36" i="62"/>
  <c r="N30" i="62"/>
  <c r="Q13" i="62"/>
  <c r="P52" i="62"/>
  <c r="N36" i="62"/>
  <c r="N23" i="62"/>
  <c r="AE56" i="119"/>
  <c r="AE15" i="119"/>
  <c r="N17" i="58" s="1"/>
  <c r="O52" i="62"/>
  <c r="O34" i="62"/>
  <c r="O21" i="62"/>
  <c r="AG56" i="119"/>
  <c r="AD55" i="119"/>
  <c r="AF48" i="119"/>
  <c r="AH41" i="119"/>
  <c r="AE40" i="119"/>
  <c r="AG33" i="119"/>
  <c r="P35" i="58" s="1"/>
  <c r="AD32" i="119"/>
  <c r="M34" i="58" s="1"/>
  <c r="AF20" i="119"/>
  <c r="O22" i="58" s="1"/>
  <c r="AH18" i="119"/>
  <c r="Q20" i="58" s="1"/>
  <c r="AE17" i="119"/>
  <c r="N19" i="58" s="1"/>
  <c r="AG15" i="119"/>
  <c r="P17" i="58" s="1"/>
  <c r="AD9" i="119"/>
  <c r="M11" i="58" s="1"/>
  <c r="P67" i="62"/>
  <c r="M66" i="62"/>
  <c r="O59" i="62"/>
  <c r="Q52" i="62"/>
  <c r="N51" i="62"/>
  <c r="P39" i="62"/>
  <c r="M38" i="62"/>
  <c r="O36" i="62"/>
  <c r="Q34" i="62"/>
  <c r="N33" i="62"/>
  <c r="P31" i="62"/>
  <c r="M30" i="62"/>
  <c r="O23" i="62"/>
  <c r="Q21" i="62"/>
  <c r="N20" i="62"/>
  <c r="P13" i="62"/>
  <c r="AF56" i="119"/>
  <c r="AH54" i="119"/>
  <c r="AE48" i="119"/>
  <c r="AG41" i="119"/>
  <c r="AD40" i="119"/>
  <c r="AF33" i="119"/>
  <c r="O35" i="58" s="1"/>
  <c r="AH26" i="119"/>
  <c r="Q28" i="58" s="1"/>
  <c r="AE20" i="119"/>
  <c r="N22" i="58" s="1"/>
  <c r="AG18" i="119"/>
  <c r="P20" i="58" s="1"/>
  <c r="AD17" i="119"/>
  <c r="M19" i="58" s="1"/>
  <c r="AF15" i="119"/>
  <c r="O17" i="58" s="1"/>
  <c r="Q65" i="62"/>
  <c r="O39" i="62"/>
  <c r="P34" i="62"/>
  <c r="P21" i="62"/>
  <c r="AH57" i="119"/>
  <c r="AE33" i="119"/>
  <c r="N35" i="58" s="1"/>
  <c r="AF18" i="119"/>
  <c r="O20" i="58" s="1"/>
  <c r="N67" i="62"/>
  <c r="N39" i="62"/>
  <c r="M36" i="62"/>
  <c r="P29" i="62"/>
  <c r="N13" i="62"/>
  <c r="M10" i="58"/>
  <c r="AF8" i="119"/>
  <c r="O10" i="58" s="1"/>
  <c r="AE8" i="119"/>
  <c r="N10" i="58" s="1"/>
  <c r="AG8" i="119"/>
  <c r="P10" i="58" s="1"/>
  <c r="AH8" i="119"/>
  <c r="Q10" i="58" s="1"/>
  <c r="G88" i="60"/>
  <c r="J88" i="60" s="1"/>
  <c r="H88" i="60"/>
  <c r="G87" i="60"/>
  <c r="J87" i="60" s="1"/>
  <c r="H87" i="60"/>
  <c r="G89" i="60"/>
  <c r="J89" i="60" s="1"/>
  <c r="H89" i="60"/>
  <c r="I49" i="60"/>
  <c r="O14" i="62" l="1"/>
  <c r="O73" i="58" s="1"/>
  <c r="J49" i="60"/>
  <c r="R38" i="62"/>
  <c r="Q68" i="62"/>
  <c r="Q74" i="58" s="1"/>
  <c r="R73" i="62"/>
  <c r="O71" i="58"/>
  <c r="N71" i="58"/>
  <c r="P71" i="58"/>
  <c r="Q71" i="58"/>
  <c r="R36" i="62"/>
  <c r="N53" i="62"/>
  <c r="P40" i="62"/>
  <c r="R32" i="62"/>
  <c r="R30" i="62"/>
  <c r="P14" i="62"/>
  <c r="O53" i="62"/>
  <c r="M46" i="62"/>
  <c r="M71" i="58" s="1"/>
  <c r="R45" i="62"/>
  <c r="R46" i="62" s="1"/>
  <c r="N24" i="62"/>
  <c r="R37" i="62"/>
  <c r="O68" i="62"/>
  <c r="R22" i="62"/>
  <c r="P53" i="62"/>
  <c r="N40" i="62"/>
  <c r="R52" i="62"/>
  <c r="R67" i="62"/>
  <c r="N68" i="62"/>
  <c r="P60" i="62"/>
  <c r="R23" i="62"/>
  <c r="M53" i="62"/>
  <c r="M68" i="58" s="1"/>
  <c r="R51" i="62"/>
  <c r="R13" i="62"/>
  <c r="R59" i="62"/>
  <c r="M40" i="62"/>
  <c r="M70" i="58" s="1"/>
  <c r="R29" i="62"/>
  <c r="Q53" i="62"/>
  <c r="R20" i="62"/>
  <c r="P24" i="62"/>
  <c r="O60" i="62"/>
  <c r="Q24" i="62"/>
  <c r="R33" i="62"/>
  <c r="R34" i="62"/>
  <c r="P68" i="62"/>
  <c r="R35" i="62"/>
  <c r="R39" i="62"/>
  <c r="M68" i="62"/>
  <c r="M74" i="58" s="1"/>
  <c r="R65" i="62"/>
  <c r="N60" i="62"/>
  <c r="Q14" i="62"/>
  <c r="M60" i="62"/>
  <c r="M67" i="58" s="1"/>
  <c r="R58" i="62"/>
  <c r="M24" i="62"/>
  <c r="M69" i="58" s="1"/>
  <c r="R19" i="62"/>
  <c r="Q40" i="62"/>
  <c r="N14" i="62"/>
  <c r="O24" i="62"/>
  <c r="O40" i="62"/>
  <c r="R66" i="62"/>
  <c r="R21" i="62"/>
  <c r="R31" i="62"/>
  <c r="Q60" i="62"/>
  <c r="R12" i="62"/>
  <c r="M14" i="62"/>
  <c r="M73" i="58" s="1"/>
  <c r="D40" i="62"/>
  <c r="D70" i="58" s="1"/>
  <c r="R14" i="62" l="1"/>
  <c r="P69" i="58"/>
  <c r="N69" i="58"/>
  <c r="Q70" i="58"/>
  <c r="Q67" i="58"/>
  <c r="P67" i="58"/>
  <c r="P70" i="58"/>
  <c r="N74" i="58"/>
  <c r="N68" i="58"/>
  <c r="O70" i="58"/>
  <c r="Q69" i="58"/>
  <c r="N70" i="58"/>
  <c r="O68" i="58"/>
  <c r="O74" i="58"/>
  <c r="Q68" i="58"/>
  <c r="P74" i="58"/>
  <c r="Q73" i="58"/>
  <c r="O69" i="58"/>
  <c r="N67" i="58"/>
  <c r="N73" i="58"/>
  <c r="O67" i="58"/>
  <c r="P68" i="58"/>
  <c r="P73" i="58"/>
  <c r="R60" i="62"/>
  <c r="R53" i="62"/>
  <c r="R40" i="62"/>
  <c r="R68" i="62"/>
  <c r="R24" i="62"/>
  <c r="G113" i="60"/>
  <c r="H113" i="60"/>
  <c r="I113" i="60"/>
  <c r="J113" i="60"/>
  <c r="F113" i="60"/>
  <c r="D25" i="60" l="1"/>
  <c r="E25" i="60"/>
  <c r="B112" i="60"/>
  <c r="B111" i="60"/>
  <c r="B110" i="60"/>
  <c r="B109" i="60"/>
  <c r="K112" i="60"/>
  <c r="K111" i="60"/>
  <c r="K109" i="60"/>
  <c r="K113" i="60" l="1"/>
  <c r="K110" i="60"/>
  <c r="D24" i="62" l="1"/>
  <c r="D69" i="58" s="1"/>
  <c r="I22" i="62" l="1"/>
  <c r="I21" i="62" l="1"/>
  <c r="E53" i="62" l="1"/>
  <c r="E68" i="58" s="1"/>
  <c r="F53" i="62"/>
  <c r="F68" i="58" s="1"/>
  <c r="G53" i="62"/>
  <c r="G68" i="58" s="1"/>
  <c r="H53" i="62"/>
  <c r="H68" i="58" s="1"/>
  <c r="D53" i="62"/>
  <c r="D68" i="58" s="1"/>
  <c r="H40" i="62"/>
  <c r="H70" i="58" s="1"/>
  <c r="C28" i="58"/>
  <c r="L28" i="58" s="1"/>
  <c r="B28" i="58"/>
  <c r="K28" i="58" s="1"/>
  <c r="B35" i="58"/>
  <c r="K35" i="58" s="1"/>
  <c r="C35" i="58"/>
  <c r="L35" i="58" s="1"/>
  <c r="C34" i="58"/>
  <c r="L34" i="58" s="1"/>
  <c r="B34" i="58"/>
  <c r="K34" i="58" s="1"/>
  <c r="I68" i="58" l="1"/>
  <c r="AC28" i="58"/>
  <c r="T28" i="58"/>
  <c r="AC34" i="58"/>
  <c r="T34" i="58"/>
  <c r="U34" i="58"/>
  <c r="AD34" i="58"/>
  <c r="AD35" i="58"/>
  <c r="U35" i="58"/>
  <c r="AD28" i="58"/>
  <c r="U28" i="58"/>
  <c r="AC35" i="58"/>
  <c r="T35" i="58"/>
  <c r="I51" i="62" l="1"/>
  <c r="I31" i="62" l="1"/>
  <c r="I35" i="62"/>
  <c r="I36" i="62"/>
  <c r="I37" i="62"/>
  <c r="I39" i="62"/>
  <c r="I66" i="62"/>
  <c r="I65" i="62"/>
  <c r="I33" i="62"/>
  <c r="I34" i="62"/>
  <c r="I52" i="62"/>
  <c r="I38" i="62"/>
  <c r="M29" i="58" l="1"/>
  <c r="N29" i="58" l="1"/>
  <c r="O29" i="58" l="1"/>
  <c r="R35" i="58" l="1"/>
  <c r="R28" i="58"/>
  <c r="R29" i="58" s="1"/>
  <c r="P29" i="58"/>
  <c r="Q29" i="58"/>
  <c r="E14" i="62" l="1"/>
  <c r="E73" i="58" s="1"/>
  <c r="D14" i="62" l="1"/>
  <c r="D73" i="58" s="1"/>
  <c r="G10" i="60" l="1"/>
  <c r="H15" i="60"/>
  <c r="G15" i="60"/>
  <c r="J15" i="60" s="1"/>
  <c r="F30" i="60" s="1"/>
  <c r="F31" i="60" s="1"/>
  <c r="H10" i="60"/>
  <c r="G30" i="60" l="1"/>
  <c r="H30" i="60"/>
  <c r="I30" i="60"/>
  <c r="J30" i="60"/>
  <c r="K30" i="60" l="1"/>
  <c r="K31" i="60" s="1"/>
  <c r="F37" i="60"/>
  <c r="F42" i="60" s="1"/>
  <c r="F48" i="119"/>
  <c r="H47" i="119"/>
  <c r="G47" i="119"/>
  <c r="F47" i="119"/>
  <c r="J31" i="60"/>
  <c r="J37" i="60" s="1"/>
  <c r="J42" i="60" s="1"/>
  <c r="H31" i="60"/>
  <c r="H37" i="60" s="1"/>
  <c r="H42" i="60" s="1"/>
  <c r="H68" i="60" s="1"/>
  <c r="I31" i="60"/>
  <c r="I37" i="60" s="1"/>
  <c r="I42" i="60" s="1"/>
  <c r="I68" i="60" s="1"/>
  <c r="G31" i="60"/>
  <c r="G37" i="60" s="1"/>
  <c r="G42" i="60" s="1"/>
  <c r="G68" i="60" s="1"/>
  <c r="F68" i="60" l="1"/>
  <c r="F76" i="60" s="1"/>
  <c r="I47" i="119"/>
  <c r="G48" i="119"/>
  <c r="I48" i="119"/>
  <c r="H48" i="119"/>
  <c r="B22" i="58" l="1"/>
  <c r="K22" i="58" s="1"/>
  <c r="D49" i="58" l="1"/>
  <c r="T22" i="58"/>
  <c r="AC22" i="58"/>
  <c r="R22" i="58"/>
  <c r="M49" i="58" l="1"/>
  <c r="H46" i="62"/>
  <c r="H71" i="58" s="1"/>
  <c r="G46" i="62"/>
  <c r="G71" i="58" s="1"/>
  <c r="F46" i="62"/>
  <c r="F71" i="58" s="1"/>
  <c r="E46" i="62"/>
  <c r="E71" i="58" s="1"/>
  <c r="D46" i="62"/>
  <c r="D71" i="58" s="1"/>
  <c r="I71" i="58" s="1"/>
  <c r="J68" i="60" l="1"/>
  <c r="K68" i="60" s="1"/>
  <c r="J48" i="119" l="1"/>
  <c r="H50" i="58"/>
  <c r="D50" i="58"/>
  <c r="D51" i="58" s="1"/>
  <c r="N50" i="58"/>
  <c r="E50" i="58"/>
  <c r="P50" i="58"/>
  <c r="G50" i="58"/>
  <c r="O50" i="58"/>
  <c r="F50" i="58"/>
  <c r="Q50" i="58"/>
  <c r="F49" i="119" l="1"/>
  <c r="M50" i="58"/>
  <c r="K48" i="119"/>
  <c r="I50" i="58"/>
  <c r="I52" i="60" l="1"/>
  <c r="J52" i="60" s="1"/>
  <c r="I51" i="60"/>
  <c r="I50" i="60"/>
  <c r="J50" i="60" l="1"/>
  <c r="I53" i="60"/>
  <c r="I57" i="60"/>
  <c r="I56" i="60"/>
  <c r="J51" i="60"/>
  <c r="I58" i="60"/>
  <c r="E67" i="60" s="1"/>
  <c r="J53" i="60" l="1"/>
  <c r="E75" i="60"/>
  <c r="J58" i="60"/>
  <c r="F67" i="60" s="1"/>
  <c r="F75" i="60" s="1"/>
  <c r="I59" i="60"/>
  <c r="E66" i="60" l="1"/>
  <c r="E65" i="60" s="1"/>
  <c r="E69" i="60" s="1"/>
  <c r="J59" i="60"/>
  <c r="K37" i="60"/>
  <c r="E74" i="60" l="1"/>
  <c r="E73" i="60"/>
  <c r="E77" i="60" s="1"/>
  <c r="H76" i="60"/>
  <c r="H57" i="119" s="1"/>
  <c r="I76" i="60"/>
  <c r="I57" i="119" s="1"/>
  <c r="J76" i="60"/>
  <c r="J57" i="119" s="1"/>
  <c r="K42" i="60"/>
  <c r="Q59" i="58" l="1"/>
  <c r="H59" i="58"/>
  <c r="P59" i="58"/>
  <c r="G59" i="58"/>
  <c r="O59" i="58"/>
  <c r="F59" i="58"/>
  <c r="J94" i="60"/>
  <c r="J103" i="60" s="1"/>
  <c r="J41" i="119" s="1"/>
  <c r="H94" i="60"/>
  <c r="H103" i="60" s="1"/>
  <c r="H41" i="119" s="1"/>
  <c r="F57" i="119"/>
  <c r="D59" i="58" s="1"/>
  <c r="I94" i="60"/>
  <c r="I103" i="60" s="1"/>
  <c r="I41" i="119" s="1"/>
  <c r="G76" i="60"/>
  <c r="G57" i="119" s="1"/>
  <c r="C56" i="58"/>
  <c r="L56" i="58" s="1"/>
  <c r="C57" i="58"/>
  <c r="L57" i="58" s="1"/>
  <c r="C58" i="58"/>
  <c r="L58" i="58" s="1"/>
  <c r="C59" i="58"/>
  <c r="L59" i="58" s="1"/>
  <c r="B57" i="58"/>
  <c r="K57" i="58" s="1"/>
  <c r="B58" i="58"/>
  <c r="K58" i="58" s="1"/>
  <c r="B59" i="58"/>
  <c r="K59" i="58" s="1"/>
  <c r="B56" i="58"/>
  <c r="K56" i="58" s="1"/>
  <c r="C49" i="58"/>
  <c r="L49" i="58" s="1"/>
  <c r="C50" i="58"/>
  <c r="L50" i="58" s="1"/>
  <c r="B50" i="58"/>
  <c r="K50" i="58" s="1"/>
  <c r="B49" i="58"/>
  <c r="K49" i="58" s="1"/>
  <c r="C41" i="58"/>
  <c r="L41" i="58" s="1"/>
  <c r="C42" i="58"/>
  <c r="L42" i="58" s="1"/>
  <c r="C43" i="58"/>
  <c r="L43" i="58" s="1"/>
  <c r="B42" i="58"/>
  <c r="K42" i="58" s="1"/>
  <c r="B43" i="58"/>
  <c r="K43" i="58" s="1"/>
  <c r="B41" i="58"/>
  <c r="K41" i="58" s="1"/>
  <c r="C17" i="58"/>
  <c r="L17" i="58" s="1"/>
  <c r="C18" i="58"/>
  <c r="L18" i="58" s="1"/>
  <c r="C19" i="58"/>
  <c r="L19" i="58" s="1"/>
  <c r="C20" i="58"/>
  <c r="L20" i="58" s="1"/>
  <c r="B18" i="58"/>
  <c r="K18" i="58" s="1"/>
  <c r="B19" i="58"/>
  <c r="K19" i="58" s="1"/>
  <c r="B20" i="58"/>
  <c r="K20" i="58" s="1"/>
  <c r="B21" i="58"/>
  <c r="K21" i="58" s="1"/>
  <c r="B17" i="58"/>
  <c r="K17" i="58" s="1"/>
  <c r="C10" i="58"/>
  <c r="L10" i="58" s="1"/>
  <c r="C11" i="58"/>
  <c r="L11" i="58" s="1"/>
  <c r="B11" i="58"/>
  <c r="K11" i="58" s="1"/>
  <c r="B10" i="58"/>
  <c r="K10" i="58" s="1"/>
  <c r="N59" i="58" l="1"/>
  <c r="E59" i="58"/>
  <c r="I59" i="58" s="1"/>
  <c r="O43" i="58"/>
  <c r="F43" i="58"/>
  <c r="Q43" i="58"/>
  <c r="H43" i="58"/>
  <c r="P43" i="58"/>
  <c r="G43" i="58"/>
  <c r="K57" i="119"/>
  <c r="M59" i="58"/>
  <c r="AC56" i="58"/>
  <c r="T56" i="58"/>
  <c r="AC59" i="58"/>
  <c r="T59" i="58"/>
  <c r="AC58" i="58"/>
  <c r="T58" i="58"/>
  <c r="AC19" i="58"/>
  <c r="T19" i="58"/>
  <c r="AC57" i="58"/>
  <c r="T57" i="58"/>
  <c r="AD43" i="58"/>
  <c r="U43" i="58"/>
  <c r="AD19" i="58"/>
  <c r="U19" i="58"/>
  <c r="AD10" i="58"/>
  <c r="U10" i="58"/>
  <c r="AD18" i="58"/>
  <c r="U18" i="58"/>
  <c r="AC49" i="58"/>
  <c r="T49" i="58"/>
  <c r="AD59" i="58"/>
  <c r="U59" i="58"/>
  <c r="AC18" i="58"/>
  <c r="T18" i="58"/>
  <c r="AD11" i="58"/>
  <c r="U11" i="58"/>
  <c r="AC17" i="58"/>
  <c r="T17" i="58"/>
  <c r="T50" i="58"/>
  <c r="AC50" i="58"/>
  <c r="AD58" i="58"/>
  <c r="U58" i="58"/>
  <c r="AC42" i="58"/>
  <c r="T42" i="58"/>
  <c r="AC11" i="58"/>
  <c r="T11" i="58"/>
  <c r="AD42" i="58"/>
  <c r="U42" i="58"/>
  <c r="AD41" i="58"/>
  <c r="U41" i="58"/>
  <c r="AC21" i="58"/>
  <c r="T21" i="58"/>
  <c r="AC41" i="58"/>
  <c r="T41" i="58"/>
  <c r="U50" i="58"/>
  <c r="AD50" i="58"/>
  <c r="AD57" i="58"/>
  <c r="U57" i="58"/>
  <c r="T10" i="58"/>
  <c r="AC10" i="58"/>
  <c r="AD20" i="58"/>
  <c r="U20" i="58"/>
  <c r="AD17" i="58"/>
  <c r="U17" i="58"/>
  <c r="T20" i="58"/>
  <c r="AC20" i="58"/>
  <c r="AC43" i="58"/>
  <c r="T43" i="58"/>
  <c r="AD49" i="58"/>
  <c r="U49" i="58"/>
  <c r="AD56" i="58"/>
  <c r="U56" i="58"/>
  <c r="G94" i="60"/>
  <c r="G103" i="60" s="1"/>
  <c r="G41" i="119" s="1"/>
  <c r="F94" i="60"/>
  <c r="F103" i="60" l="1"/>
  <c r="F41" i="119" s="1"/>
  <c r="N43" i="58"/>
  <c r="E43" i="58"/>
  <c r="K94" i="60"/>
  <c r="K76" i="60"/>
  <c r="D43" i="58" l="1"/>
  <c r="I43" i="58" s="1"/>
  <c r="M43" i="58"/>
  <c r="K41" i="119"/>
  <c r="K103" i="60"/>
  <c r="G14" i="62" l="1"/>
  <c r="G73" i="58" s="1"/>
  <c r="F14" i="62"/>
  <c r="F73" i="58" s="1"/>
  <c r="H14" i="62"/>
  <c r="H73" i="58" s="1"/>
  <c r="I73" i="58" l="1"/>
  <c r="AD75" i="58" l="1"/>
  <c r="AA48" i="58"/>
  <c r="AJ48" i="58" s="1"/>
  <c r="Z48" i="58"/>
  <c r="AI48" i="58" s="1"/>
  <c r="Y48" i="58"/>
  <c r="AH48" i="58" s="1"/>
  <c r="X48" i="58"/>
  <c r="AG48" i="58" s="1"/>
  <c r="W48" i="58"/>
  <c r="AF48" i="58" s="1"/>
  <c r="V48" i="58"/>
  <c r="AE48" i="58" s="1"/>
  <c r="AA9" i="58"/>
  <c r="Z9" i="58"/>
  <c r="AI9" i="58" s="1"/>
  <c r="Y9" i="58"/>
  <c r="AH9" i="58" s="1"/>
  <c r="X9" i="58"/>
  <c r="AG9" i="58" s="1"/>
  <c r="W9" i="58"/>
  <c r="AF9" i="58" s="1"/>
  <c r="V9" i="58"/>
  <c r="AE9" i="58" s="1"/>
  <c r="AJ9" i="58" l="1"/>
  <c r="AA27" i="58"/>
  <c r="I58" i="62" l="1"/>
  <c r="I30" i="62"/>
  <c r="I29" i="62"/>
  <c r="I13" i="62"/>
  <c r="I12" i="62"/>
  <c r="I40" i="62" l="1"/>
  <c r="I14" i="62"/>
  <c r="I43" i="101"/>
  <c r="J43" i="101"/>
  <c r="R73" i="58" l="1"/>
  <c r="AA55" i="58" l="1"/>
  <c r="AJ55" i="58" s="1"/>
  <c r="Z55" i="58"/>
  <c r="AI55" i="58" s="1"/>
  <c r="Y55" i="58"/>
  <c r="AH55" i="58" s="1"/>
  <c r="X55" i="58"/>
  <c r="AG55" i="58" s="1"/>
  <c r="W55" i="58"/>
  <c r="AF55" i="58" s="1"/>
  <c r="V55" i="58"/>
  <c r="AE55" i="58" s="1"/>
  <c r="AA40" i="58"/>
  <c r="AJ40" i="58" s="1"/>
  <c r="Z40" i="58"/>
  <c r="AI40" i="58" s="1"/>
  <c r="Y40" i="58"/>
  <c r="AH40" i="58" s="1"/>
  <c r="X40" i="58"/>
  <c r="AG40" i="58" s="1"/>
  <c r="W40" i="58"/>
  <c r="AF40" i="58" s="1"/>
  <c r="V40" i="58"/>
  <c r="AE40" i="58" s="1"/>
  <c r="Z16" i="58" l="1"/>
  <c r="V16" i="58"/>
  <c r="X16" i="58"/>
  <c r="W16" i="58"/>
  <c r="AA16" i="58"/>
  <c r="Y16" i="58"/>
  <c r="AA33" i="58" l="1"/>
  <c r="AJ16" i="58"/>
  <c r="AJ33" i="58" s="1"/>
  <c r="W33" i="58"/>
  <c r="AF16" i="58"/>
  <c r="AF33" i="58" s="1"/>
  <c r="AE16" i="58"/>
  <c r="AE33" i="58" s="1"/>
  <c r="V33" i="58"/>
  <c r="Y33" i="58"/>
  <c r="AH16" i="58"/>
  <c r="AH33" i="58" s="1"/>
  <c r="X33" i="58"/>
  <c r="AG16" i="58"/>
  <c r="AG33" i="58" s="1"/>
  <c r="AI16" i="58"/>
  <c r="AI33" i="58" s="1"/>
  <c r="Z33" i="58"/>
  <c r="V28" i="58" l="1"/>
  <c r="V73" i="58"/>
  <c r="V22" i="58"/>
  <c r="V49" i="58"/>
  <c r="V10" i="58"/>
  <c r="V35" i="58"/>
  <c r="V29" i="58" l="1"/>
  <c r="AE73" i="58"/>
  <c r="AE28" i="58"/>
  <c r="AE29" i="58" s="1"/>
  <c r="AE22" i="58"/>
  <c r="W10" i="58"/>
  <c r="W28" i="58"/>
  <c r="W22" i="58"/>
  <c r="W35" i="58"/>
  <c r="W73" i="58"/>
  <c r="AE35" i="58"/>
  <c r="AF35" i="58" l="1"/>
  <c r="AF22" i="58"/>
  <c r="W29" i="58"/>
  <c r="AF28" i="58"/>
  <c r="AF73" i="58"/>
  <c r="X10" i="58"/>
  <c r="X28" i="58"/>
  <c r="X22" i="58"/>
  <c r="X35" i="58"/>
  <c r="X73" i="58"/>
  <c r="AG28" i="58" l="1"/>
  <c r="AG29" i="58" s="1"/>
  <c r="X29" i="58"/>
  <c r="AG73" i="58"/>
  <c r="AG35" i="58"/>
  <c r="Y10" i="58"/>
  <c r="Y28" i="58"/>
  <c r="Y73" i="58"/>
  <c r="Y35" i="58"/>
  <c r="Y22" i="58"/>
  <c r="AG22" i="58"/>
  <c r="AF29" i="58"/>
  <c r="Z10" i="58"/>
  <c r="Z22" i="58"/>
  <c r="Z28" i="58"/>
  <c r="Z35" i="58"/>
  <c r="Z73" i="58"/>
  <c r="AA73" i="58" l="1"/>
  <c r="AH22" i="58"/>
  <c r="AI73" i="58"/>
  <c r="AA22" i="58"/>
  <c r="AH35" i="58"/>
  <c r="Y29" i="58"/>
  <c r="AH28" i="58"/>
  <c r="AI28" i="58"/>
  <c r="AI29" i="58" s="1"/>
  <c r="Z29" i="58"/>
  <c r="AI22" i="58"/>
  <c r="AH73" i="58"/>
  <c r="AA35" i="58"/>
  <c r="AA28" i="58"/>
  <c r="AA29" i="58" s="1"/>
  <c r="AI35" i="58"/>
  <c r="X18" i="58"/>
  <c r="R17" i="58"/>
  <c r="V17" i="58"/>
  <c r="X17" i="58"/>
  <c r="V18" i="58"/>
  <c r="R18" i="58"/>
  <c r="Y17" i="58"/>
  <c r="W18" i="58"/>
  <c r="Z17" i="58"/>
  <c r="Y18" i="58"/>
  <c r="W17" i="58"/>
  <c r="Z18" i="58"/>
  <c r="AJ73" i="58" l="1"/>
  <c r="AJ22" i="58"/>
  <c r="AJ35" i="58"/>
  <c r="AH29" i="58"/>
  <c r="AJ28" i="58"/>
  <c r="AJ29" i="58" s="1"/>
  <c r="AA17" i="58"/>
  <c r="AE17" i="58"/>
  <c r="AH18" i="58"/>
  <c r="AH17" i="58"/>
  <c r="AG17" i="58"/>
  <c r="AG18" i="58"/>
  <c r="AF17" i="58"/>
  <c r="AF18" i="58"/>
  <c r="AI18" i="58"/>
  <c r="AI17" i="58"/>
  <c r="AA18" i="58"/>
  <c r="AE18" i="58"/>
  <c r="AJ18" i="58" l="1"/>
  <c r="AJ17" i="58"/>
  <c r="F40" i="62" l="1"/>
  <c r="F70" i="58" s="1"/>
  <c r="I45" i="62"/>
  <c r="G60" i="62"/>
  <c r="G67" i="58" s="1"/>
  <c r="E40" i="62"/>
  <c r="E70" i="58" s="1"/>
  <c r="F60" i="62"/>
  <c r="F67" i="58" s="1"/>
  <c r="E60" i="62"/>
  <c r="E67" i="58" s="1"/>
  <c r="G40" i="62"/>
  <c r="G70" i="58" s="1"/>
  <c r="H60" i="62"/>
  <c r="H67" i="58" s="1"/>
  <c r="D60" i="62"/>
  <c r="D67" i="58" s="1"/>
  <c r="I59" i="62"/>
  <c r="I67" i="58" l="1"/>
  <c r="I70" i="58"/>
  <c r="I60" i="62"/>
  <c r="Y67" i="58"/>
  <c r="I46" i="62"/>
  <c r="I53" i="62"/>
  <c r="Z67" i="58"/>
  <c r="Z71" i="58"/>
  <c r="W71" i="58"/>
  <c r="X71" i="58"/>
  <c r="R71" i="58"/>
  <c r="V71" i="58"/>
  <c r="Y71" i="58"/>
  <c r="Z68" i="58" l="1"/>
  <c r="Y68" i="58"/>
  <c r="V68" i="58"/>
  <c r="W68" i="58"/>
  <c r="R68" i="58"/>
  <c r="X68" i="58"/>
  <c r="V67" i="58"/>
  <c r="Z70" i="58"/>
  <c r="X67" i="58"/>
  <c r="W67" i="58"/>
  <c r="R67" i="58"/>
  <c r="X70" i="58"/>
  <c r="W70" i="58"/>
  <c r="Y70" i="58"/>
  <c r="AI67" i="58"/>
  <c r="V70" i="58"/>
  <c r="R70" i="58"/>
  <c r="AG71" i="58"/>
  <c r="AH67" i="58"/>
  <c r="AI71" i="58"/>
  <c r="AH71" i="58"/>
  <c r="AA71" i="58"/>
  <c r="AE71" i="58"/>
  <c r="AF71" i="58"/>
  <c r="AG67" i="58" l="1"/>
  <c r="AF68" i="58"/>
  <c r="AE68" i="58"/>
  <c r="AI68" i="58"/>
  <c r="AH68" i="58"/>
  <c r="AA68" i="58"/>
  <c r="AG68" i="58"/>
  <c r="AE67" i="58"/>
  <c r="AI70" i="58"/>
  <c r="AF70" i="58"/>
  <c r="AA67" i="58"/>
  <c r="AF67" i="58"/>
  <c r="AG70" i="58"/>
  <c r="AJ71" i="58"/>
  <c r="AH70" i="58"/>
  <c r="AE70" i="58"/>
  <c r="AA70" i="58"/>
  <c r="AJ68" i="58" l="1"/>
  <c r="AJ67" i="58"/>
  <c r="AJ70" i="58"/>
  <c r="I23" i="62" l="1"/>
  <c r="G24" i="62" l="1"/>
  <c r="G69" i="58" s="1"/>
  <c r="I19" i="62"/>
  <c r="E24" i="62"/>
  <c r="E69" i="58" s="1"/>
  <c r="H24" i="62"/>
  <c r="H69" i="58" s="1"/>
  <c r="F24" i="62" l="1"/>
  <c r="F69" i="58" s="1"/>
  <c r="I69" i="58" s="1"/>
  <c r="I24" i="62" l="1"/>
  <c r="R69" i="58"/>
  <c r="Y69" i="58"/>
  <c r="W69" i="58"/>
  <c r="Z69" i="58"/>
  <c r="V69" i="58"/>
  <c r="AF69" i="58" l="1"/>
  <c r="AE69" i="58"/>
  <c r="AI69" i="58"/>
  <c r="X69" i="58"/>
  <c r="AH69" i="58"/>
  <c r="AA69" i="58" l="1"/>
  <c r="AG69" i="58"/>
  <c r="AJ69" i="58" l="1"/>
  <c r="V20" i="58" l="1"/>
  <c r="AE27" i="58" l="1"/>
  <c r="AE20" i="58"/>
  <c r="AE10" i="58" l="1"/>
  <c r="V19" i="58" l="1"/>
  <c r="AE19" i="58" l="1"/>
  <c r="W19" i="58" l="1"/>
  <c r="M36" i="58"/>
  <c r="W20" i="58" l="1"/>
  <c r="V34" i="58"/>
  <c r="N36" i="58"/>
  <c r="X19" i="58"/>
  <c r="V36" i="58" l="1"/>
  <c r="AF19" i="58"/>
  <c r="W34" i="58"/>
  <c r="AE34" i="58"/>
  <c r="AE36" i="58" s="1"/>
  <c r="X20" i="58"/>
  <c r="O36" i="58"/>
  <c r="Y19" i="58"/>
  <c r="W36" i="58" l="1"/>
  <c r="P36" i="58"/>
  <c r="AF34" i="58"/>
  <c r="AF36" i="58" s="1"/>
  <c r="AG19" i="58"/>
  <c r="Y20" i="58"/>
  <c r="AF20" i="58"/>
  <c r="X34" i="58"/>
  <c r="X36" i="58" l="1"/>
  <c r="AH19" i="58"/>
  <c r="AG34" i="58"/>
  <c r="AG36" i="58" s="1"/>
  <c r="AG20" i="58"/>
  <c r="Y34" i="58"/>
  <c r="Z19" i="58"/>
  <c r="Y36" i="58" l="1"/>
  <c r="Z20" i="58"/>
  <c r="Q36" i="58"/>
  <c r="AH34" i="58"/>
  <c r="AH36" i="58" s="1"/>
  <c r="R19" i="58"/>
  <c r="AH20" i="58"/>
  <c r="AI19" i="58" l="1"/>
  <c r="AA19" i="58"/>
  <c r="Z34" i="58"/>
  <c r="R34" i="58"/>
  <c r="R36" i="58" s="1"/>
  <c r="R20" i="58"/>
  <c r="Z36" i="58" l="1"/>
  <c r="AI34" i="58"/>
  <c r="AI36" i="58" s="1"/>
  <c r="AA34" i="58"/>
  <c r="AA36" i="58" s="1"/>
  <c r="AJ19" i="58"/>
  <c r="AI20" i="58"/>
  <c r="AJ20" i="58" s="1"/>
  <c r="AA20" i="58"/>
  <c r="AJ34" i="58" l="1"/>
  <c r="AJ36" i="58" s="1"/>
  <c r="V21" i="58" l="1"/>
  <c r="M23" i="58"/>
  <c r="AF27" i="58" l="1"/>
  <c r="V23" i="58"/>
  <c r="W21" i="58"/>
  <c r="N23" i="58"/>
  <c r="AE21" i="58"/>
  <c r="AE23" i="58" s="1"/>
  <c r="AG27" i="58" l="1"/>
  <c r="W23" i="58"/>
  <c r="AF10" i="58"/>
  <c r="V50" i="58"/>
  <c r="X21" i="58"/>
  <c r="O23" i="58"/>
  <c r="V43" i="58"/>
  <c r="M12" i="58"/>
  <c r="V11" i="58"/>
  <c r="AF21" i="58"/>
  <c r="AF23" i="58" s="1"/>
  <c r="AH27" i="58" l="1"/>
  <c r="X23" i="58"/>
  <c r="AG10" i="58"/>
  <c r="W50" i="58"/>
  <c r="W11" i="58"/>
  <c r="N12" i="58"/>
  <c r="W43" i="58"/>
  <c r="AG21" i="58"/>
  <c r="AG23" i="58" s="1"/>
  <c r="Y21" i="58"/>
  <c r="P23" i="58"/>
  <c r="AE11" i="58"/>
  <c r="AE12" i="58" s="1"/>
  <c r="V12" i="58"/>
  <c r="AE50" i="58"/>
  <c r="V59" i="58"/>
  <c r="Y23" i="58" l="1"/>
  <c r="AH10" i="58"/>
  <c r="AF50" i="58"/>
  <c r="X43" i="58"/>
  <c r="X50" i="58"/>
  <c r="AH21" i="58"/>
  <c r="AH23" i="58" s="1"/>
  <c r="AF11" i="58"/>
  <c r="AF12" i="58" s="1"/>
  <c r="W12" i="58"/>
  <c r="AE43" i="58"/>
  <c r="X11" i="58"/>
  <c r="O12" i="58"/>
  <c r="W59" i="58"/>
  <c r="AI27" i="58" l="1"/>
  <c r="Y43" i="58"/>
  <c r="P12" i="58"/>
  <c r="Y11" i="58"/>
  <c r="AG50" i="58"/>
  <c r="Z21" i="58"/>
  <c r="Q23" i="58"/>
  <c r="R21" i="58"/>
  <c r="R23" i="58" s="1"/>
  <c r="AG11" i="58"/>
  <c r="AG12" i="58" s="1"/>
  <c r="X12" i="58"/>
  <c r="Y50" i="58"/>
  <c r="AE59" i="58"/>
  <c r="AF43" i="58"/>
  <c r="R10" i="58"/>
  <c r="Z23" i="58" l="1"/>
  <c r="AG43" i="58"/>
  <c r="R50" i="58"/>
  <c r="Z50" i="58"/>
  <c r="AI21" i="58"/>
  <c r="AI23" i="58" s="1"/>
  <c r="AA21" i="58"/>
  <c r="AF59" i="58"/>
  <c r="X59" i="58"/>
  <c r="Z43" i="58"/>
  <c r="AI10" i="58"/>
  <c r="AA10" i="58"/>
  <c r="AJ27" i="58" s="1"/>
  <c r="AH50" i="58"/>
  <c r="AH11" i="58"/>
  <c r="AH12" i="58" s="1"/>
  <c r="Y12" i="58"/>
  <c r="AA23" i="58" l="1"/>
  <c r="R43" i="58"/>
  <c r="AI50" i="58"/>
  <c r="AJ50" i="58" s="1"/>
  <c r="AJ21" i="58"/>
  <c r="AJ23" i="58" s="1"/>
  <c r="Y59" i="58"/>
  <c r="Z59" i="58"/>
  <c r="AA50" i="58"/>
  <c r="AJ10" i="58"/>
  <c r="AH43" i="58"/>
  <c r="Z11" i="58"/>
  <c r="R11" i="58"/>
  <c r="R12" i="58" s="1"/>
  <c r="Q12" i="58"/>
  <c r="R59" i="58" l="1"/>
  <c r="AA59" i="58"/>
  <c r="AI43" i="58"/>
  <c r="AJ43" i="58" s="1"/>
  <c r="AI11" i="58"/>
  <c r="AA11" i="58"/>
  <c r="AA12" i="58" s="1"/>
  <c r="Z12" i="58"/>
  <c r="AG59" i="58"/>
  <c r="AA43" i="58"/>
  <c r="AI59" i="58" l="1"/>
  <c r="AJ11" i="58"/>
  <c r="AJ12" i="58" s="1"/>
  <c r="AI12" i="58"/>
  <c r="AH59" i="58"/>
  <c r="AJ59" i="58" l="1"/>
  <c r="E49" i="58" l="1"/>
  <c r="E51" i="58" l="1"/>
  <c r="G49" i="119"/>
  <c r="N49" i="58"/>
  <c r="W49" i="58" s="1"/>
  <c r="J47" i="119" l="1"/>
  <c r="H49" i="58" s="1"/>
  <c r="H51" i="58" s="1"/>
  <c r="F49" i="58"/>
  <c r="G49" i="58"/>
  <c r="G51" i="58" s="1"/>
  <c r="F51" i="58" l="1"/>
  <c r="I49" i="58"/>
  <c r="I51" i="58" s="1"/>
  <c r="J49" i="119"/>
  <c r="Q49" i="58"/>
  <c r="Z49" i="58" s="1"/>
  <c r="H49" i="119"/>
  <c r="O49" i="58"/>
  <c r="X49" i="58" s="1"/>
  <c r="K47" i="119"/>
  <c r="K49" i="119" s="1"/>
  <c r="I49" i="119"/>
  <c r="P49" i="58"/>
  <c r="Y49" i="58" s="1"/>
  <c r="M51" i="58"/>
  <c r="N51" i="58"/>
  <c r="O51" i="58" l="1"/>
  <c r="AF49" i="58"/>
  <c r="AF51" i="58" s="1"/>
  <c r="W51" i="58"/>
  <c r="AE49" i="58"/>
  <c r="V51" i="58"/>
  <c r="AE51" i="58" l="1"/>
  <c r="X51" i="58"/>
  <c r="AG49" i="58"/>
  <c r="AG51" i="58" s="1"/>
  <c r="Q51" i="58"/>
  <c r="P51" i="58"/>
  <c r="R49" i="58"/>
  <c r="R51" i="58" s="1"/>
  <c r="AA49" i="58" l="1"/>
  <c r="AA51" i="58" s="1"/>
  <c r="Z51" i="58"/>
  <c r="AI49" i="58"/>
  <c r="AI51" i="58" s="1"/>
  <c r="Y51" i="58"/>
  <c r="AH49" i="58"/>
  <c r="AH51" i="58" s="1"/>
  <c r="AJ49" i="58" l="1"/>
  <c r="AJ51" i="58" s="1"/>
  <c r="E15" i="113" l="1"/>
  <c r="D68" i="62" l="1"/>
  <c r="D74" i="58" s="1"/>
  <c r="D75" i="58" l="1"/>
  <c r="M75" i="58"/>
  <c r="M76" i="58" s="1"/>
  <c r="E68" i="62"/>
  <c r="E74" i="58" s="1"/>
  <c r="E75" i="58" s="1"/>
  <c r="V72" i="58"/>
  <c r="D76" i="58" l="1"/>
  <c r="E76" i="58"/>
  <c r="V74" i="58"/>
  <c r="F68" i="62"/>
  <c r="F74" i="58" s="1"/>
  <c r="F75" i="58" s="1"/>
  <c r="AE72" i="58"/>
  <c r="F76" i="58" l="1"/>
  <c r="AE74" i="58"/>
  <c r="AE75" i="58" s="1"/>
  <c r="W74" i="58"/>
  <c r="V75" i="58"/>
  <c r="X74" i="58"/>
  <c r="G68" i="62"/>
  <c r="G74" i="58" s="1"/>
  <c r="G75" i="58" s="1"/>
  <c r="W72" i="58"/>
  <c r="N75" i="58"/>
  <c r="N76" i="58" s="1"/>
  <c r="G76" i="58" l="1"/>
  <c r="AF74" i="58"/>
  <c r="AG74" i="58"/>
  <c r="Y74" i="58"/>
  <c r="AF72" i="58"/>
  <c r="W75" i="58"/>
  <c r="X72" i="58"/>
  <c r="O75" i="58"/>
  <c r="O76" i="58" s="1"/>
  <c r="H68" i="62"/>
  <c r="H74" i="58" s="1"/>
  <c r="H75" i="58" s="1"/>
  <c r="I67" i="62"/>
  <c r="I68" i="62" s="1"/>
  <c r="H76" i="58" l="1"/>
  <c r="I74" i="58"/>
  <c r="I75" i="58" s="1"/>
  <c r="AH74" i="58"/>
  <c r="Z74" i="58"/>
  <c r="Z72" i="58"/>
  <c r="AG72" i="58"/>
  <c r="AG75" i="58" s="1"/>
  <c r="X75" i="58"/>
  <c r="Y72" i="58"/>
  <c r="P75" i="58"/>
  <c r="P76" i="58" s="1"/>
  <c r="AF75" i="58"/>
  <c r="R72" i="58"/>
  <c r="R74" i="58" l="1"/>
  <c r="R75" i="58" s="1"/>
  <c r="AA74" i="58"/>
  <c r="Q75" i="58"/>
  <c r="Q76" i="58" s="1"/>
  <c r="AI74" i="58"/>
  <c r="AJ74" i="58" s="1"/>
  <c r="Z75" i="58"/>
  <c r="AH72" i="58"/>
  <c r="Y75" i="58"/>
  <c r="AA72" i="58"/>
  <c r="AI72" i="58"/>
  <c r="AI75" i="58" l="1"/>
  <c r="AA75" i="58"/>
  <c r="AJ72" i="58"/>
  <c r="AJ75" i="58" s="1"/>
  <c r="AH75" i="58"/>
  <c r="J42" i="48"/>
  <c r="F36" i="101" l="1"/>
  <c r="F39" i="101" s="1"/>
  <c r="F43" i="101" s="1"/>
  <c r="E36" i="101"/>
  <c r="E39" i="101" s="1"/>
  <c r="F41" i="101" l="1"/>
  <c r="E41" i="101"/>
  <c r="L36" i="101"/>
  <c r="L39" i="101" s="1"/>
  <c r="K36" i="101"/>
  <c r="K39" i="101" s="1"/>
  <c r="L41" i="101" l="1"/>
  <c r="K41" i="101"/>
  <c r="C51" i="101" l="1"/>
  <c r="G51" i="101"/>
  <c r="F51" i="101"/>
  <c r="E51" i="101"/>
  <c r="D51" i="101"/>
  <c r="H51" i="101" l="1"/>
  <c r="J62" i="48" l="1"/>
  <c r="I24" i="60" l="1"/>
  <c r="I25" i="60" s="1"/>
  <c r="I36" i="60" s="1"/>
  <c r="I41" i="60" s="1"/>
  <c r="H24" i="60"/>
  <c r="H25" i="60" s="1"/>
  <c r="H36" i="60" s="1"/>
  <c r="G24" i="60"/>
  <c r="G25" i="60" s="1"/>
  <c r="G36" i="60" s="1"/>
  <c r="G41" i="60" l="1"/>
  <c r="G43" i="60" s="1"/>
  <c r="G38" i="60"/>
  <c r="J24" i="60"/>
  <c r="J25" i="60" s="1"/>
  <c r="J36" i="60" s="1"/>
  <c r="H41" i="60"/>
  <c r="H38" i="60"/>
  <c r="G44" i="60"/>
  <c r="I43" i="60"/>
  <c r="I67" i="60"/>
  <c r="I75" i="60" s="1"/>
  <c r="I56" i="119" s="1"/>
  <c r="I66" i="60"/>
  <c r="I74" i="60" s="1"/>
  <c r="J38" i="60"/>
  <c r="J41" i="60"/>
  <c r="F25" i="60"/>
  <c r="F36" i="60" s="1"/>
  <c r="I38" i="60"/>
  <c r="G67" i="60"/>
  <c r="G75" i="60" s="1"/>
  <c r="G56" i="119" s="1"/>
  <c r="G66" i="60"/>
  <c r="G74" i="60" s="1"/>
  <c r="K24" i="60" l="1"/>
  <c r="K25" i="60" s="1"/>
  <c r="K36" i="60"/>
  <c r="K38" i="60" s="1"/>
  <c r="F41" i="60"/>
  <c r="F38" i="60"/>
  <c r="J67" i="60"/>
  <c r="J75" i="60" s="1"/>
  <c r="J56" i="119" s="1"/>
  <c r="J66" i="60"/>
  <c r="J74" i="60" s="1"/>
  <c r="J43" i="60"/>
  <c r="G58" i="58"/>
  <c r="P58" i="58"/>
  <c r="Y58" i="58" s="1"/>
  <c r="AH58" i="58" s="1"/>
  <c r="I65" i="60"/>
  <c r="I44" i="60"/>
  <c r="I55" i="119"/>
  <c r="I93" i="60"/>
  <c r="I102" i="60" s="1"/>
  <c r="I40" i="119" s="1"/>
  <c r="G65" i="60"/>
  <c r="G93" i="60"/>
  <c r="G102" i="60" s="1"/>
  <c r="G40" i="119" s="1"/>
  <c r="G55" i="119"/>
  <c r="E58" i="58"/>
  <c r="N58" i="58"/>
  <c r="W58" i="58" s="1"/>
  <c r="AF58" i="58" s="1"/>
  <c r="H43" i="60"/>
  <c r="H67" i="60"/>
  <c r="H75" i="60" s="1"/>
  <c r="H56" i="119" s="1"/>
  <c r="H66" i="60"/>
  <c r="H74" i="60" s="1"/>
  <c r="G57" i="58" l="1"/>
  <c r="P57" i="58"/>
  <c r="Y57" i="58" s="1"/>
  <c r="AH57" i="58" s="1"/>
  <c r="P42" i="58"/>
  <c r="Y42" i="58" s="1"/>
  <c r="AH42" i="58" s="1"/>
  <c r="G42" i="58"/>
  <c r="I69" i="60"/>
  <c r="I70" i="60" s="1"/>
  <c r="I73" i="60"/>
  <c r="H93" i="60"/>
  <c r="H102" i="60" s="1"/>
  <c r="H40" i="119" s="1"/>
  <c r="H55" i="119"/>
  <c r="O58" i="58"/>
  <c r="X58" i="58" s="1"/>
  <c r="AG58" i="58" s="1"/>
  <c r="F58" i="58"/>
  <c r="H65" i="60"/>
  <c r="H44" i="60"/>
  <c r="J65" i="60"/>
  <c r="J44" i="60"/>
  <c r="J55" i="119"/>
  <c r="J93" i="60"/>
  <c r="J102" i="60" s="1"/>
  <c r="J40" i="119" s="1"/>
  <c r="Q58" i="58"/>
  <c r="Z58" i="58" s="1"/>
  <c r="AI58" i="58" s="1"/>
  <c r="H58" i="58"/>
  <c r="E57" i="58"/>
  <c r="N57" i="58"/>
  <c r="W57" i="58" s="1"/>
  <c r="AF57" i="58" s="1"/>
  <c r="N42" i="58"/>
  <c r="W42" i="58" s="1"/>
  <c r="AF42" i="58" s="1"/>
  <c r="E42" i="58"/>
  <c r="F66" i="60"/>
  <c r="F43" i="60"/>
  <c r="K41" i="60"/>
  <c r="K43" i="60" s="1"/>
  <c r="K44" i="60" s="1"/>
  <c r="G69" i="60"/>
  <c r="G70" i="60" s="1"/>
  <c r="G73" i="60"/>
  <c r="K67" i="60" l="1"/>
  <c r="H73" i="60"/>
  <c r="H69" i="60"/>
  <c r="H70" i="60" s="1"/>
  <c r="K66" i="60"/>
  <c r="F74" i="60"/>
  <c r="F57" i="58"/>
  <c r="O57" i="58"/>
  <c r="X57" i="58" s="1"/>
  <c r="AG57" i="58" s="1"/>
  <c r="F42" i="58"/>
  <c r="O42" i="58"/>
  <c r="X42" i="58" s="1"/>
  <c r="AG42" i="58" s="1"/>
  <c r="I77" i="60"/>
  <c r="I92" i="60"/>
  <c r="I54" i="119"/>
  <c r="Q57" i="58"/>
  <c r="Z57" i="58" s="1"/>
  <c r="AI57" i="58" s="1"/>
  <c r="H57" i="58"/>
  <c r="G92" i="60"/>
  <c r="G54" i="119"/>
  <c r="G77" i="60"/>
  <c r="H42" i="58"/>
  <c r="Q42" i="58"/>
  <c r="Z42" i="58" s="1"/>
  <c r="AI42" i="58" s="1"/>
  <c r="F44" i="60"/>
  <c r="F65" i="60"/>
  <c r="J69" i="60"/>
  <c r="J70" i="60" s="1"/>
  <c r="J73" i="60"/>
  <c r="F69" i="60" l="1"/>
  <c r="F70" i="60" s="1"/>
  <c r="F73" i="60"/>
  <c r="F92" i="60" s="1"/>
  <c r="F101" i="60" s="1"/>
  <c r="K65" i="60"/>
  <c r="K69" i="60" s="1"/>
  <c r="K70" i="60" s="1"/>
  <c r="I101" i="60"/>
  <c r="I95" i="60"/>
  <c r="I96" i="60" s="1"/>
  <c r="J92" i="60"/>
  <c r="J54" i="119"/>
  <c r="J77" i="60"/>
  <c r="F55" i="119"/>
  <c r="K74" i="60"/>
  <c r="F93" i="60"/>
  <c r="G58" i="119"/>
  <c r="N56" i="58"/>
  <c r="E56" i="58"/>
  <c r="E60" i="58" s="1"/>
  <c r="H77" i="60"/>
  <c r="H92" i="60"/>
  <c r="H54" i="119"/>
  <c r="F56" i="119"/>
  <c r="K75" i="60"/>
  <c r="G95" i="60"/>
  <c r="G96" i="60" s="1"/>
  <c r="G101" i="60"/>
  <c r="I58" i="119"/>
  <c r="G56" i="58"/>
  <c r="G60" i="58" s="1"/>
  <c r="P56" i="58"/>
  <c r="G104" i="60" l="1"/>
  <c r="G118" i="60" s="1"/>
  <c r="G39" i="119"/>
  <c r="J58" i="119"/>
  <c r="Q56" i="58"/>
  <c r="H56" i="58"/>
  <c r="H60" i="58" s="1"/>
  <c r="M57" i="58"/>
  <c r="K55" i="119"/>
  <c r="D57" i="58"/>
  <c r="I57" i="58" s="1"/>
  <c r="J95" i="60"/>
  <c r="J96" i="60" s="1"/>
  <c r="J101" i="60"/>
  <c r="K93" i="60"/>
  <c r="F102" i="60"/>
  <c r="O56" i="58"/>
  <c r="F56" i="58"/>
  <c r="F60" i="58" s="1"/>
  <c r="H58" i="119"/>
  <c r="H95" i="60"/>
  <c r="H96" i="60" s="1"/>
  <c r="H101" i="60"/>
  <c r="K73" i="60"/>
  <c r="K77" i="60" s="1"/>
  <c r="F77" i="60"/>
  <c r="F54" i="119"/>
  <c r="Y56" i="58"/>
  <c r="P60" i="58"/>
  <c r="D58" i="58"/>
  <c r="I58" i="58" s="1"/>
  <c r="K56" i="119"/>
  <c r="M58" i="58"/>
  <c r="I104" i="60"/>
  <c r="I118" i="60" s="1"/>
  <c r="I39" i="119"/>
  <c r="N60" i="58"/>
  <c r="W56" i="58"/>
  <c r="F40" i="119" l="1"/>
  <c r="K102" i="60"/>
  <c r="Y60" i="58"/>
  <c r="AH56" i="58"/>
  <c r="AH60" i="58" s="1"/>
  <c r="J104" i="60"/>
  <c r="J118" i="60" s="1"/>
  <c r="J39" i="119"/>
  <c r="R57" i="58"/>
  <c r="V57" i="58"/>
  <c r="M56" i="58"/>
  <c r="K54" i="119"/>
  <c r="K58" i="119" s="1"/>
  <c r="D56" i="58"/>
  <c r="F58" i="119"/>
  <c r="Q60" i="58"/>
  <c r="Z56" i="58"/>
  <c r="F95" i="60"/>
  <c r="F96" i="60" s="1"/>
  <c r="K92" i="60"/>
  <c r="K95" i="60" s="1"/>
  <c r="K96" i="60" s="1"/>
  <c r="W60" i="58"/>
  <c r="AF56" i="58"/>
  <c r="AF60" i="58" s="1"/>
  <c r="H39" i="119"/>
  <c r="H104" i="60"/>
  <c r="H118" i="60" s="1"/>
  <c r="E41" i="58"/>
  <c r="E44" i="58" s="1"/>
  <c r="E83" i="58" s="1"/>
  <c r="N41" i="58"/>
  <c r="G42" i="119"/>
  <c r="P41" i="58"/>
  <c r="G41" i="58"/>
  <c r="G44" i="58" s="1"/>
  <c r="G83" i="58" s="1"/>
  <c r="I42" i="119"/>
  <c r="R58" i="58"/>
  <c r="V58" i="58"/>
  <c r="O60" i="58"/>
  <c r="X56" i="58"/>
  <c r="V56" i="58" l="1"/>
  <c r="M60" i="58"/>
  <c r="R56" i="58"/>
  <c r="R60" i="58" s="1"/>
  <c r="H42" i="119"/>
  <c r="O41" i="58"/>
  <c r="F41" i="58"/>
  <c r="F44" i="58" s="1"/>
  <c r="F83" i="58" s="1"/>
  <c r="AE57" i="58"/>
  <c r="AJ57" i="58" s="1"/>
  <c r="AA57" i="58"/>
  <c r="W41" i="58"/>
  <c r="N44" i="58"/>
  <c r="N83" i="58" s="1"/>
  <c r="J42" i="119"/>
  <c r="Q41" i="58"/>
  <c r="H41" i="58"/>
  <c r="H44" i="58" s="1"/>
  <c r="H83" i="58" s="1"/>
  <c r="AE58" i="58"/>
  <c r="AJ58" i="58" s="1"/>
  <c r="AA58" i="58"/>
  <c r="I56" i="58"/>
  <c r="I60" i="58" s="1"/>
  <c r="D60" i="58"/>
  <c r="AI56" i="58"/>
  <c r="AI60" i="58" s="1"/>
  <c r="Z60" i="58"/>
  <c r="X60" i="58"/>
  <c r="AG56" i="58"/>
  <c r="AG60" i="58" s="1"/>
  <c r="K101" i="60"/>
  <c r="F39" i="119"/>
  <c r="F104" i="60"/>
  <c r="Y41" i="58"/>
  <c r="P44" i="58"/>
  <c r="P83" i="58" s="1"/>
  <c r="M42" i="58"/>
  <c r="K40" i="119"/>
  <c r="D42" i="58"/>
  <c r="I42" i="58" s="1"/>
  <c r="Q44" i="58" l="1"/>
  <c r="Q83" i="58" s="1"/>
  <c r="Z41" i="58"/>
  <c r="M41" i="58"/>
  <c r="F42" i="119"/>
  <c r="D41" i="58"/>
  <c r="K39" i="119"/>
  <c r="K42" i="119" s="1"/>
  <c r="F118" i="60"/>
  <c r="K118" i="60" s="1"/>
  <c r="K104" i="60"/>
  <c r="W44" i="58"/>
  <c r="W83" i="58" s="1"/>
  <c r="AF41" i="58"/>
  <c r="AF44" i="58" s="1"/>
  <c r="AF83" i="58" s="1"/>
  <c r="X41" i="58"/>
  <c r="O44" i="58"/>
  <c r="O83" i="58" s="1"/>
  <c r="V42" i="58"/>
  <c r="R42" i="58"/>
  <c r="Y44" i="58"/>
  <c r="Y83" i="58" s="1"/>
  <c r="AH41" i="58"/>
  <c r="AH44" i="58" s="1"/>
  <c r="AH83" i="58" s="1"/>
  <c r="AA56" i="58"/>
  <c r="AA60" i="58" s="1"/>
  <c r="V60" i="58"/>
  <c r="AE56" i="58"/>
  <c r="X44" i="58" l="1"/>
  <c r="X83" i="58" s="1"/>
  <c r="AG41" i="58"/>
  <c r="AG44" i="58" s="1"/>
  <c r="AG83" i="58" s="1"/>
  <c r="D44" i="58"/>
  <c r="D83" i="58" s="1"/>
  <c r="I83" i="58" s="1"/>
  <c r="I41" i="58"/>
  <c r="I44" i="58" s="1"/>
  <c r="M44" i="58"/>
  <c r="M83" i="58" s="1"/>
  <c r="R83" i="58" s="1"/>
  <c r="V41" i="58"/>
  <c r="R41" i="58"/>
  <c r="R44" i="58" s="1"/>
  <c r="AJ56" i="58"/>
  <c r="AJ60" i="58" s="1"/>
  <c r="AE60" i="58"/>
  <c r="AI41" i="58"/>
  <c r="AI44" i="58" s="1"/>
  <c r="AI83" i="58" s="1"/>
  <c r="Z44" i="58"/>
  <c r="Z83" i="58" s="1"/>
  <c r="AA42" i="58"/>
  <c r="AE42" i="58"/>
  <c r="AJ42" i="58" s="1"/>
  <c r="V44" i="58" l="1"/>
  <c r="V83" i="58" s="1"/>
  <c r="AA83" i="58" s="1"/>
  <c r="AE41" i="58"/>
  <c r="AA41" i="58"/>
  <c r="AA44" i="58" s="1"/>
  <c r="AE44" i="58" l="1"/>
  <c r="AE83" i="58" s="1"/>
  <c r="AJ83" i="58" s="1"/>
  <c r="AJ41" i="58"/>
  <c r="AJ44" i="58" s="1"/>
  <c r="W41" i="124" l="1"/>
  <c r="W43" i="124"/>
  <c r="AA34" i="124"/>
  <c r="AG34" i="124" s="1"/>
  <c r="AM34" i="124" s="1"/>
  <c r="AC43" i="124" l="1"/>
  <c r="AI43" i="124" s="1"/>
  <c r="AC41" i="124"/>
  <c r="AI41" i="124" s="1"/>
  <c r="W34" i="124"/>
  <c r="Z34" i="124"/>
  <c r="AF34" i="124" s="1"/>
  <c r="AL34" i="124" s="1"/>
  <c r="Y34" i="124" l="1"/>
  <c r="AE34" i="124" s="1"/>
  <c r="AK34" i="124" s="1"/>
  <c r="X34" i="124"/>
  <c r="AD34" i="124" s="1"/>
  <c r="AJ34" i="124" s="1"/>
  <c r="AC34" i="124"/>
  <c r="AB34" i="124" l="1"/>
  <c r="AI34" i="124"/>
  <c r="AH34" i="124"/>
  <c r="AN34" i="124" l="1"/>
  <c r="I13" i="48" l="1"/>
  <c r="I73" i="48"/>
  <c r="I33" i="48" l="1"/>
  <c r="X44" i="124"/>
  <c r="Z33" i="124"/>
  <c r="AF33" i="124" s="1"/>
  <c r="AL33" i="124" s="1"/>
  <c r="W30" i="124"/>
  <c r="W44" i="124" l="1"/>
  <c r="W45" i="124"/>
  <c r="W32" i="124"/>
  <c r="X32" i="124"/>
  <c r="AD32" i="124" s="1"/>
  <c r="AJ32" i="124" s="1"/>
  <c r="Y32" i="124"/>
  <c r="AE32" i="124" s="1"/>
  <c r="AK32" i="124" s="1"/>
  <c r="AC30" i="124"/>
  <c r="AI30" i="124" s="1"/>
  <c r="X30" i="124"/>
  <c r="AA32" i="124"/>
  <c r="AG32" i="124" s="1"/>
  <c r="AM32" i="124" s="1"/>
  <c r="F21" i="48"/>
  <c r="Z32" i="124"/>
  <c r="AF32" i="124" s="1"/>
  <c r="AL32" i="124" s="1"/>
  <c r="Y30" i="124"/>
  <c r="W33" i="124"/>
  <c r="Y43" i="124"/>
  <c r="Y44" i="124"/>
  <c r="Z30" i="124"/>
  <c r="AF30" i="124" s="1"/>
  <c r="AL30" i="124" s="1"/>
  <c r="X33" i="124"/>
  <c r="AD33" i="124" s="1"/>
  <c r="AJ33" i="124" s="1"/>
  <c r="Z43" i="124"/>
  <c r="AF43" i="124" s="1"/>
  <c r="AL43" i="124" s="1"/>
  <c r="Z44" i="124"/>
  <c r="F11" i="48"/>
  <c r="Z31" i="124"/>
  <c r="Y33" i="124"/>
  <c r="AE33" i="124" s="1"/>
  <c r="AK33" i="124" s="1"/>
  <c r="AA44" i="124"/>
  <c r="AA31" i="124"/>
  <c r="AG31" i="124" s="1"/>
  <c r="AM31" i="124" s="1"/>
  <c r="H13" i="48"/>
  <c r="H73" i="48"/>
  <c r="AA33" i="124"/>
  <c r="AG33" i="124" s="1"/>
  <c r="AM33" i="124" s="1"/>
  <c r="Z41" i="124"/>
  <c r="AF41" i="124" s="1"/>
  <c r="AL41" i="124" s="1"/>
  <c r="X41" i="124"/>
  <c r="E13" i="48" l="1"/>
  <c r="AD41" i="124"/>
  <c r="AJ41" i="124" s="1"/>
  <c r="AA29" i="124"/>
  <c r="Z29" i="124"/>
  <c r="G21" i="48"/>
  <c r="AC45" i="124"/>
  <c r="AH45" i="124" s="1"/>
  <c r="AB45" i="124"/>
  <c r="H21" i="48"/>
  <c r="AE43" i="124"/>
  <c r="AH43" i="124" s="1"/>
  <c r="AB43" i="124"/>
  <c r="I21" i="48"/>
  <c r="AB33" i="124"/>
  <c r="AC33" i="124"/>
  <c r="AH33" i="124" s="1"/>
  <c r="G13" i="48"/>
  <c r="G73" i="48"/>
  <c r="AD30" i="124"/>
  <c r="H11" i="48"/>
  <c r="J11" i="48" s="1"/>
  <c r="F13" i="48"/>
  <c r="F73" i="48"/>
  <c r="AA41" i="124"/>
  <c r="AG41" i="124" s="1"/>
  <c r="AM41" i="124" s="1"/>
  <c r="AC32" i="124"/>
  <c r="AH32" i="124" s="1"/>
  <c r="AB32" i="124"/>
  <c r="E21" i="48"/>
  <c r="AB44" i="124"/>
  <c r="Y41" i="124"/>
  <c r="AE41" i="124" s="1"/>
  <c r="AK41" i="124" s="1"/>
  <c r="AF31" i="124"/>
  <c r="AH31" i="124" s="1"/>
  <c r="AB31" i="124"/>
  <c r="AE30" i="124"/>
  <c r="AB30" i="124"/>
  <c r="E33" i="48" l="1"/>
  <c r="H33" i="48"/>
  <c r="J21" i="48"/>
  <c r="AI33" i="124"/>
  <c r="AJ30" i="124"/>
  <c r="AI32" i="124"/>
  <c r="AN32" i="124"/>
  <c r="AK43" i="124"/>
  <c r="AG29" i="124"/>
  <c r="AI45" i="124"/>
  <c r="AL31" i="124"/>
  <c r="AN33" i="124"/>
  <c r="AN45" i="124"/>
  <c r="AB41" i="124"/>
  <c r="AN31" i="124"/>
  <c r="AH41" i="124"/>
  <c r="AH30" i="124"/>
  <c r="AN30" i="124" s="1"/>
  <c r="E73" i="48"/>
  <c r="J73" i="48" s="1"/>
  <c r="AK30" i="124"/>
  <c r="J13" i="48"/>
  <c r="AN43" i="124"/>
  <c r="AB29" i="124"/>
  <c r="AF29" i="124"/>
  <c r="AL29" i="124" s="1"/>
  <c r="G33" i="48" l="1"/>
  <c r="F33" i="48"/>
  <c r="AH29" i="124"/>
  <c r="AN29" i="124" s="1"/>
  <c r="AM29" i="124"/>
  <c r="AN41" i="124"/>
  <c r="J33" i="48" l="1"/>
  <c r="W100" i="124"/>
  <c r="W99" i="124"/>
  <c r="X101" i="124" l="1"/>
  <c r="AD101" i="124" s="1"/>
  <c r="AJ101" i="124" s="1"/>
  <c r="Y101" i="124"/>
  <c r="Z101" i="124"/>
  <c r="AF101" i="124" s="1"/>
  <c r="AL101" i="124" s="1"/>
  <c r="AA101" i="124"/>
  <c r="AG101" i="124" s="1"/>
  <c r="AM101" i="124" s="1"/>
  <c r="AC99" i="124"/>
  <c r="AC100" i="124"/>
  <c r="AI100" i="124" s="1"/>
  <c r="W101" i="124"/>
  <c r="E20" i="48" s="1"/>
  <c r="AE101" i="124" l="1"/>
  <c r="AK101" i="124" s="1"/>
  <c r="AB101" i="124"/>
  <c r="AC101" i="124"/>
  <c r="AI99" i="124"/>
  <c r="AH101" i="124" l="1"/>
  <c r="AN101" i="124" s="1"/>
  <c r="E80" i="48"/>
  <c r="E40" i="48"/>
  <c r="F14" i="131" s="1"/>
  <c r="AI101" i="124"/>
  <c r="AA98" i="124" l="1"/>
  <c r="AG98" i="124" l="1"/>
  <c r="W98" i="124"/>
  <c r="X98" i="124"/>
  <c r="Y98" i="124"/>
  <c r="Z98" i="124"/>
  <c r="AF98" i="124" l="1"/>
  <c r="AC98" i="124"/>
  <c r="AI98" i="124" s="1"/>
  <c r="AB98" i="124"/>
  <c r="AD98" i="124"/>
  <c r="AA100" i="124"/>
  <c r="AG100" i="124" s="1"/>
  <c r="AM100" i="124" s="1"/>
  <c r="Z100" i="124"/>
  <c r="AF100" i="124" s="1"/>
  <c r="AL100" i="124" s="1"/>
  <c r="Y100" i="124"/>
  <c r="AE100" i="124" s="1"/>
  <c r="AK100" i="124" s="1"/>
  <c r="AA99" i="124"/>
  <c r="X100" i="124"/>
  <c r="Z99" i="124"/>
  <c r="AM98" i="124"/>
  <c r="Y99" i="124"/>
  <c r="AE98" i="124"/>
  <c r="X99" i="124"/>
  <c r="AJ98" i="124" l="1"/>
  <c r="AK98" i="124"/>
  <c r="AE99" i="124"/>
  <c r="G20" i="48"/>
  <c r="AF99" i="124"/>
  <c r="H20" i="48"/>
  <c r="AL98" i="124"/>
  <c r="AD100" i="124"/>
  <c r="AB100" i="124"/>
  <c r="AD99" i="124"/>
  <c r="F20" i="48"/>
  <c r="AB99" i="124"/>
  <c r="AG99" i="124"/>
  <c r="I20" i="48"/>
  <c r="AH98" i="124"/>
  <c r="AN98" i="124" s="1"/>
  <c r="J20" i="48" l="1"/>
  <c r="AM99" i="124"/>
  <c r="I80" i="48"/>
  <c r="AJ99" i="124"/>
  <c r="F80" i="48"/>
  <c r="AH99" i="124"/>
  <c r="AN99" i="124" s="1"/>
  <c r="AK99" i="124"/>
  <c r="G80" i="48"/>
  <c r="AL99" i="124"/>
  <c r="H80" i="48"/>
  <c r="AJ100" i="124"/>
  <c r="AH100" i="124"/>
  <c r="AN100" i="124" s="1"/>
  <c r="I40" i="48" l="1"/>
  <c r="J14" i="131" s="1"/>
  <c r="G40" i="48"/>
  <c r="H14" i="131" s="1"/>
  <c r="H40" i="48"/>
  <c r="I14" i="131" s="1"/>
  <c r="J80" i="48"/>
  <c r="F40" i="48"/>
  <c r="G14" i="131" s="1"/>
  <c r="K14" i="131" l="1"/>
  <c r="J40" i="48"/>
  <c r="Z26" i="124" l="1"/>
  <c r="H19" i="48" l="1"/>
  <c r="C9" i="101" l="1"/>
  <c r="C21" i="101" s="1"/>
  <c r="E9" i="101"/>
  <c r="E21" i="101" s="1"/>
  <c r="D9" i="101"/>
  <c r="D21" i="101" s="1"/>
  <c r="F21" i="101" l="1"/>
  <c r="F9" i="101"/>
  <c r="H20" i="101" s="1"/>
  <c r="H21" i="101" l="1"/>
  <c r="E71" i="48" l="1"/>
  <c r="H71" i="48" l="1"/>
  <c r="I71" i="48"/>
  <c r="F71" i="48"/>
  <c r="G71" i="48"/>
  <c r="E31" i="48"/>
  <c r="F31" i="48" l="1"/>
  <c r="F10" i="131"/>
  <c r="I31" i="48"/>
  <c r="J71" i="48"/>
  <c r="G31" i="48"/>
  <c r="H31" i="48"/>
  <c r="J31" i="48" l="1"/>
  <c r="J10" i="131"/>
  <c r="G10" i="131"/>
  <c r="H10" i="131"/>
  <c r="I10" i="131"/>
  <c r="K10" i="131" l="1"/>
  <c r="AF26" i="124"/>
  <c r="H79" i="48" s="1"/>
  <c r="AG26" i="124"/>
  <c r="AM26" i="124" s="1"/>
  <c r="I39" i="48" s="1"/>
  <c r="I79" i="48" l="1"/>
  <c r="AC26" i="124"/>
  <c r="AE26" i="124"/>
  <c r="AL26" i="124"/>
  <c r="G79" i="48" l="1"/>
  <c r="AK26" i="124"/>
  <c r="AI26" i="124"/>
  <c r="E79" i="48"/>
  <c r="H39" i="48"/>
  <c r="E39" i="48" l="1"/>
  <c r="G39" i="48"/>
  <c r="BN44" i="124" l="1"/>
  <c r="AG44" i="124" l="1"/>
  <c r="AF44" i="124"/>
  <c r="AE44" i="124"/>
  <c r="AK44" i="124" s="1"/>
  <c r="I81" i="48"/>
  <c r="H81" i="48"/>
  <c r="AD44" i="124"/>
  <c r="AC44" i="124"/>
  <c r="G41" i="48" l="1"/>
  <c r="AM44" i="124"/>
  <c r="I41" i="48" s="1"/>
  <c r="G81" i="48"/>
  <c r="AL44" i="124"/>
  <c r="AI44" i="124"/>
  <c r="AH44" i="124"/>
  <c r="E81" i="48"/>
  <c r="F81" i="48"/>
  <c r="AJ44" i="124"/>
  <c r="H41" i="48" l="1"/>
  <c r="I15" i="131" s="1"/>
  <c r="H15" i="131"/>
  <c r="J81" i="48"/>
  <c r="AN44" i="124"/>
  <c r="J15" i="131"/>
  <c r="E41" i="48"/>
  <c r="F41" i="48"/>
  <c r="G15" i="131" l="1"/>
  <c r="J41" i="48"/>
  <c r="F15" i="131"/>
  <c r="K15" i="131" l="1"/>
  <c r="V26" i="124" l="1"/>
  <c r="X26" i="124"/>
  <c r="F19" i="48" l="1"/>
  <c r="J19" i="48" s="1"/>
  <c r="AB26" i="124"/>
  <c r="AD26" i="124"/>
  <c r="AJ26" i="124" l="1"/>
  <c r="F79" i="48"/>
  <c r="AH26" i="124"/>
  <c r="AN26" i="124" s="1"/>
  <c r="J79" i="48" l="1"/>
  <c r="F39" i="48"/>
  <c r="J39" i="48" l="1"/>
  <c r="E12" i="48" l="1"/>
  <c r="E72" i="48" l="1"/>
  <c r="E32" i="48" l="1"/>
  <c r="F11" i="131" l="1"/>
  <c r="H12" i="48" l="1"/>
  <c r="H72" i="48"/>
  <c r="G72" i="48"/>
  <c r="G12" i="48"/>
  <c r="H32" i="48" l="1"/>
  <c r="G32" i="48"/>
  <c r="I12" i="48"/>
  <c r="I72" i="48"/>
  <c r="F12" i="48"/>
  <c r="H11" i="131" l="1"/>
  <c r="I11" i="131"/>
  <c r="F72" i="48"/>
  <c r="J72" i="48" s="1"/>
  <c r="J12" i="48"/>
  <c r="F32" i="48" l="1"/>
  <c r="I32" i="48"/>
  <c r="J11" i="131" l="1"/>
  <c r="G11" i="131"/>
  <c r="J32" i="48"/>
  <c r="K11" i="131" l="1"/>
  <c r="X85" i="124"/>
  <c r="AD85" i="124" s="1"/>
  <c r="AJ85" i="124" s="1"/>
  <c r="Y85" i="124"/>
  <c r="AE85" i="124" s="1"/>
  <c r="AK85" i="124" s="1"/>
  <c r="Z85" i="124"/>
  <c r="AF85" i="124" s="1"/>
  <c r="AL85" i="124" s="1"/>
  <c r="AA85" i="124"/>
  <c r="AG85" i="124" s="1"/>
  <c r="AM85" i="124" s="1"/>
  <c r="X86" i="124"/>
  <c r="AD86" i="124" s="1"/>
  <c r="AJ86" i="124" s="1"/>
  <c r="Y86" i="124"/>
  <c r="AE86" i="124" s="1"/>
  <c r="AK86" i="124" s="1"/>
  <c r="Z86" i="124"/>
  <c r="AF86" i="124" s="1"/>
  <c r="AL86" i="124" s="1"/>
  <c r="AA86" i="124"/>
  <c r="AG86" i="124" s="1"/>
  <c r="AM86" i="124" s="1"/>
  <c r="X87" i="124"/>
  <c r="AD87" i="124" s="1"/>
  <c r="AJ87" i="124" s="1"/>
  <c r="Y87" i="124"/>
  <c r="AE87" i="124" s="1"/>
  <c r="AK87" i="124" s="1"/>
  <c r="Z87" i="124"/>
  <c r="AF87" i="124" s="1"/>
  <c r="AL87" i="124" s="1"/>
  <c r="AA87" i="124"/>
  <c r="AG87" i="124" s="1"/>
  <c r="AM87" i="124" s="1"/>
  <c r="X88" i="124"/>
  <c r="AD88" i="124" s="1"/>
  <c r="AJ88" i="124" s="1"/>
  <c r="Y88" i="124"/>
  <c r="AE88" i="124" s="1"/>
  <c r="AK88" i="124" s="1"/>
  <c r="Z88" i="124"/>
  <c r="AF88" i="124" s="1"/>
  <c r="AL88" i="124" s="1"/>
  <c r="AA88" i="124"/>
  <c r="AG88" i="124" s="1"/>
  <c r="AM88" i="124" s="1"/>
  <c r="X89" i="124"/>
  <c r="AD89" i="124" s="1"/>
  <c r="AJ89" i="124" s="1"/>
  <c r="Y89" i="124"/>
  <c r="AE89" i="124" s="1"/>
  <c r="AK89" i="124" s="1"/>
  <c r="Z89" i="124"/>
  <c r="AF89" i="124" s="1"/>
  <c r="AL89" i="124" s="1"/>
  <c r="AA89" i="124"/>
  <c r="AG89" i="124" s="1"/>
  <c r="AM89" i="124" s="1"/>
  <c r="X90" i="124"/>
  <c r="AD90" i="124" s="1"/>
  <c r="AJ90" i="124" s="1"/>
  <c r="Y90" i="124"/>
  <c r="AE90" i="124" s="1"/>
  <c r="AK90" i="124" s="1"/>
  <c r="Z90" i="124"/>
  <c r="AF90" i="124" s="1"/>
  <c r="AL90" i="124" s="1"/>
  <c r="AA90" i="124"/>
  <c r="AG90" i="124" s="1"/>
  <c r="AM90" i="124" s="1"/>
  <c r="X91" i="124"/>
  <c r="AD91" i="124" s="1"/>
  <c r="AJ91" i="124" s="1"/>
  <c r="Y91" i="124"/>
  <c r="AE91" i="124" s="1"/>
  <c r="AK91" i="124" s="1"/>
  <c r="Z91" i="124"/>
  <c r="AF91" i="124" s="1"/>
  <c r="AL91" i="124" s="1"/>
  <c r="AA91" i="124"/>
  <c r="AG91" i="124" s="1"/>
  <c r="AM91" i="124" s="1"/>
  <c r="X92" i="124"/>
  <c r="AD92" i="124" s="1"/>
  <c r="AJ92" i="124" s="1"/>
  <c r="Y92" i="124"/>
  <c r="AE92" i="124" s="1"/>
  <c r="AK92" i="124" s="1"/>
  <c r="Z92" i="124"/>
  <c r="AF92" i="124" s="1"/>
  <c r="AL92" i="124" s="1"/>
  <c r="AA92" i="124"/>
  <c r="AG92" i="124" s="1"/>
  <c r="AM92" i="124" s="1"/>
  <c r="X93" i="124"/>
  <c r="AD93" i="124" s="1"/>
  <c r="AJ93" i="124" s="1"/>
  <c r="Y93" i="124"/>
  <c r="AE93" i="124" s="1"/>
  <c r="AK93" i="124" s="1"/>
  <c r="Z93" i="124"/>
  <c r="AF93" i="124" s="1"/>
  <c r="AL93" i="124" s="1"/>
  <c r="AA93" i="124"/>
  <c r="AG93" i="124" s="1"/>
  <c r="AM93" i="124" s="1"/>
  <c r="X94" i="124"/>
  <c r="AD94" i="124" s="1"/>
  <c r="AJ94" i="124" s="1"/>
  <c r="Y94" i="124"/>
  <c r="AE94" i="124" s="1"/>
  <c r="AK94" i="124" s="1"/>
  <c r="Z94" i="124"/>
  <c r="AF94" i="124" s="1"/>
  <c r="AL94" i="124" s="1"/>
  <c r="AA94" i="124"/>
  <c r="AG94" i="124" s="1"/>
  <c r="AM94" i="124" s="1"/>
  <c r="X95" i="124"/>
  <c r="AD95" i="124" s="1"/>
  <c r="AJ95" i="124" s="1"/>
  <c r="Y95" i="124"/>
  <c r="AE95" i="124" s="1"/>
  <c r="AK95" i="124" s="1"/>
  <c r="Z95" i="124"/>
  <c r="AF95" i="124" s="1"/>
  <c r="AL95" i="124" s="1"/>
  <c r="AA95" i="124"/>
  <c r="AG95" i="124" s="1"/>
  <c r="AM95" i="124" s="1"/>
  <c r="X96" i="124"/>
  <c r="AD96" i="124" s="1"/>
  <c r="AJ96" i="124" s="1"/>
  <c r="Y96" i="124"/>
  <c r="AE96" i="124" s="1"/>
  <c r="AK96" i="124" s="1"/>
  <c r="Z96" i="124"/>
  <c r="AF96" i="124" s="1"/>
  <c r="AL96" i="124" s="1"/>
  <c r="AA96" i="124"/>
  <c r="AG96" i="124" s="1"/>
  <c r="AM96" i="124" s="1"/>
  <c r="X97" i="124"/>
  <c r="AD97" i="124" s="1"/>
  <c r="AJ97" i="124" s="1"/>
  <c r="Y97" i="124"/>
  <c r="AE97" i="124" s="1"/>
  <c r="AK97" i="124" s="1"/>
  <c r="Z97" i="124"/>
  <c r="AF97" i="124" s="1"/>
  <c r="AL97" i="124" s="1"/>
  <c r="AA97" i="124"/>
  <c r="AG97" i="124" s="1"/>
  <c r="AM97" i="124" s="1"/>
  <c r="X47" i="124"/>
  <c r="AD47" i="124" s="1"/>
  <c r="AJ47" i="124" s="1"/>
  <c r="Y47" i="124"/>
  <c r="AE47" i="124" s="1"/>
  <c r="AK47" i="124" s="1"/>
  <c r="Z47" i="124"/>
  <c r="AF47" i="124" s="1"/>
  <c r="AL47" i="124" s="1"/>
  <c r="AA47" i="124"/>
  <c r="AG47" i="124" s="1"/>
  <c r="AM47" i="124" s="1"/>
  <c r="X48" i="124"/>
  <c r="AD48" i="124" s="1"/>
  <c r="AJ48" i="124" s="1"/>
  <c r="Y48" i="124"/>
  <c r="AE48" i="124" s="1"/>
  <c r="AK48" i="124" s="1"/>
  <c r="Z48" i="124"/>
  <c r="AF48" i="124" s="1"/>
  <c r="AL48" i="124" s="1"/>
  <c r="AA48" i="124"/>
  <c r="AG48" i="124" s="1"/>
  <c r="AM48" i="124" s="1"/>
  <c r="X49" i="124"/>
  <c r="AD49" i="124" s="1"/>
  <c r="AJ49" i="124" s="1"/>
  <c r="Y49" i="124"/>
  <c r="AE49" i="124" s="1"/>
  <c r="AK49" i="124" s="1"/>
  <c r="Z49" i="124"/>
  <c r="AF49" i="124" s="1"/>
  <c r="AL49" i="124" s="1"/>
  <c r="AA49" i="124"/>
  <c r="AG49" i="124" s="1"/>
  <c r="AM49" i="124" s="1"/>
  <c r="X50" i="124"/>
  <c r="AD50" i="124" s="1"/>
  <c r="AJ50" i="124" s="1"/>
  <c r="Y50" i="124"/>
  <c r="AE50" i="124" s="1"/>
  <c r="AK50" i="124" s="1"/>
  <c r="Z50" i="124"/>
  <c r="AF50" i="124" s="1"/>
  <c r="AL50" i="124" s="1"/>
  <c r="AA50" i="124"/>
  <c r="AG50" i="124" s="1"/>
  <c r="AM50" i="124" s="1"/>
  <c r="X51" i="124"/>
  <c r="AD51" i="124" s="1"/>
  <c r="AJ51" i="124" s="1"/>
  <c r="Y51" i="124"/>
  <c r="AE51" i="124" s="1"/>
  <c r="AK51" i="124" s="1"/>
  <c r="Z51" i="124"/>
  <c r="AF51" i="124" s="1"/>
  <c r="AL51" i="124" s="1"/>
  <c r="AA51" i="124"/>
  <c r="AG51" i="124" s="1"/>
  <c r="AM51" i="124" s="1"/>
  <c r="X52" i="124"/>
  <c r="AD52" i="124" s="1"/>
  <c r="AJ52" i="124" s="1"/>
  <c r="Y52" i="124"/>
  <c r="AE52" i="124" s="1"/>
  <c r="AK52" i="124" s="1"/>
  <c r="Z52" i="124"/>
  <c r="AF52" i="124" s="1"/>
  <c r="AL52" i="124" s="1"/>
  <c r="AA52" i="124"/>
  <c r="AG52" i="124" s="1"/>
  <c r="AM52" i="124" s="1"/>
  <c r="X53" i="124"/>
  <c r="AD53" i="124" s="1"/>
  <c r="AJ53" i="124" s="1"/>
  <c r="Y53" i="124"/>
  <c r="AE53" i="124" s="1"/>
  <c r="AK53" i="124" s="1"/>
  <c r="Z53" i="124"/>
  <c r="AF53" i="124" s="1"/>
  <c r="AL53" i="124" s="1"/>
  <c r="AA53" i="124"/>
  <c r="AG53" i="124" s="1"/>
  <c r="AM53" i="124" s="1"/>
  <c r="X54" i="124"/>
  <c r="AD54" i="124" s="1"/>
  <c r="AJ54" i="124" s="1"/>
  <c r="Y54" i="124"/>
  <c r="AE54" i="124" s="1"/>
  <c r="AK54" i="124" s="1"/>
  <c r="Z54" i="124"/>
  <c r="AF54" i="124" s="1"/>
  <c r="AL54" i="124" s="1"/>
  <c r="AA54" i="124"/>
  <c r="AG54" i="124" s="1"/>
  <c r="AM54" i="124" s="1"/>
  <c r="X55" i="124"/>
  <c r="AD55" i="124" s="1"/>
  <c r="AJ55" i="124" s="1"/>
  <c r="Y55" i="124"/>
  <c r="AE55" i="124" s="1"/>
  <c r="AK55" i="124" s="1"/>
  <c r="Z55" i="124"/>
  <c r="AF55" i="124" s="1"/>
  <c r="AL55" i="124" s="1"/>
  <c r="AA55" i="124"/>
  <c r="AG55" i="124" s="1"/>
  <c r="AM55" i="124" s="1"/>
  <c r="X56" i="124"/>
  <c r="AD56" i="124" s="1"/>
  <c r="AJ56" i="124" s="1"/>
  <c r="Y56" i="124"/>
  <c r="AE56" i="124" s="1"/>
  <c r="AK56" i="124" s="1"/>
  <c r="Z56" i="124"/>
  <c r="AF56" i="124" s="1"/>
  <c r="AL56" i="124" s="1"/>
  <c r="AA56" i="124"/>
  <c r="AG56" i="124" s="1"/>
  <c r="AM56" i="124" s="1"/>
  <c r="X57" i="124"/>
  <c r="AD57" i="124" s="1"/>
  <c r="AJ57" i="124" s="1"/>
  <c r="Y57" i="124"/>
  <c r="AE57" i="124" s="1"/>
  <c r="AK57" i="124" s="1"/>
  <c r="Z57" i="124"/>
  <c r="AF57" i="124" s="1"/>
  <c r="AL57" i="124" s="1"/>
  <c r="AA57" i="124"/>
  <c r="AG57" i="124" s="1"/>
  <c r="AM57" i="124" s="1"/>
  <c r="X58" i="124"/>
  <c r="AD58" i="124" s="1"/>
  <c r="AJ58" i="124" s="1"/>
  <c r="Y58" i="124"/>
  <c r="AE58" i="124" s="1"/>
  <c r="AK58" i="124" s="1"/>
  <c r="Z58" i="124"/>
  <c r="AF58" i="124" s="1"/>
  <c r="AL58" i="124" s="1"/>
  <c r="AA58" i="124"/>
  <c r="AG58" i="124" s="1"/>
  <c r="AM58" i="124" s="1"/>
  <c r="X59" i="124"/>
  <c r="AD59" i="124" s="1"/>
  <c r="AJ59" i="124" s="1"/>
  <c r="Y59" i="124"/>
  <c r="AE59" i="124" s="1"/>
  <c r="AK59" i="124" s="1"/>
  <c r="Z59" i="124"/>
  <c r="AF59" i="124" s="1"/>
  <c r="AL59" i="124" s="1"/>
  <c r="AA59" i="124"/>
  <c r="AG59" i="124" s="1"/>
  <c r="AM59" i="124" s="1"/>
  <c r="X60" i="124"/>
  <c r="AD60" i="124" s="1"/>
  <c r="AJ60" i="124" s="1"/>
  <c r="Y60" i="124"/>
  <c r="AE60" i="124" s="1"/>
  <c r="AK60" i="124" s="1"/>
  <c r="Z60" i="124"/>
  <c r="AF60" i="124" s="1"/>
  <c r="AL60" i="124" s="1"/>
  <c r="AA60" i="124"/>
  <c r="AG60" i="124" s="1"/>
  <c r="AM60" i="124" s="1"/>
  <c r="X61" i="124"/>
  <c r="AD61" i="124" s="1"/>
  <c r="AJ61" i="124" s="1"/>
  <c r="Y61" i="124"/>
  <c r="AE61" i="124" s="1"/>
  <c r="AK61" i="124" s="1"/>
  <c r="Z61" i="124"/>
  <c r="AF61" i="124" s="1"/>
  <c r="AL61" i="124" s="1"/>
  <c r="AA61" i="124"/>
  <c r="AG61" i="124" s="1"/>
  <c r="AM61" i="124" s="1"/>
  <c r="X62" i="124"/>
  <c r="AD62" i="124" s="1"/>
  <c r="AJ62" i="124" s="1"/>
  <c r="Y62" i="124"/>
  <c r="AE62" i="124" s="1"/>
  <c r="AK62" i="124" s="1"/>
  <c r="Z62" i="124"/>
  <c r="AF62" i="124" s="1"/>
  <c r="AL62" i="124" s="1"/>
  <c r="AA62" i="124"/>
  <c r="AG62" i="124" s="1"/>
  <c r="AM62" i="124" s="1"/>
  <c r="X63" i="124"/>
  <c r="AD63" i="124" s="1"/>
  <c r="AJ63" i="124" s="1"/>
  <c r="Y63" i="124"/>
  <c r="AE63" i="124" s="1"/>
  <c r="AK63" i="124" s="1"/>
  <c r="Z63" i="124"/>
  <c r="AF63" i="124" s="1"/>
  <c r="AL63" i="124" s="1"/>
  <c r="AA63" i="124"/>
  <c r="AG63" i="124" s="1"/>
  <c r="AM63" i="124" s="1"/>
  <c r="X64" i="124"/>
  <c r="AD64" i="124" s="1"/>
  <c r="AJ64" i="124" s="1"/>
  <c r="Y64" i="124"/>
  <c r="AE64" i="124" s="1"/>
  <c r="AK64" i="124" s="1"/>
  <c r="Z64" i="124"/>
  <c r="AF64" i="124" s="1"/>
  <c r="AL64" i="124" s="1"/>
  <c r="AA64" i="124"/>
  <c r="AG64" i="124" s="1"/>
  <c r="AM64" i="124" s="1"/>
  <c r="X65" i="124"/>
  <c r="AD65" i="124" s="1"/>
  <c r="AJ65" i="124" s="1"/>
  <c r="Y65" i="124"/>
  <c r="AE65" i="124" s="1"/>
  <c r="AK65" i="124" s="1"/>
  <c r="Z65" i="124"/>
  <c r="AF65" i="124" s="1"/>
  <c r="AL65" i="124" s="1"/>
  <c r="AA65" i="124"/>
  <c r="AG65" i="124" s="1"/>
  <c r="AM65" i="124" s="1"/>
  <c r="X66" i="124"/>
  <c r="AD66" i="124" s="1"/>
  <c r="AJ66" i="124" s="1"/>
  <c r="Y66" i="124"/>
  <c r="AE66" i="124" s="1"/>
  <c r="AK66" i="124" s="1"/>
  <c r="Z66" i="124"/>
  <c r="AF66" i="124" s="1"/>
  <c r="AL66" i="124" s="1"/>
  <c r="AA66" i="124"/>
  <c r="AG66" i="124" s="1"/>
  <c r="AM66" i="124" s="1"/>
  <c r="X67" i="124"/>
  <c r="AD67" i="124" s="1"/>
  <c r="AJ67" i="124" s="1"/>
  <c r="Y67" i="124"/>
  <c r="AE67" i="124" s="1"/>
  <c r="AK67" i="124" s="1"/>
  <c r="Z67" i="124"/>
  <c r="AF67" i="124" s="1"/>
  <c r="AL67" i="124" s="1"/>
  <c r="AA67" i="124"/>
  <c r="AG67" i="124" s="1"/>
  <c r="AM67" i="124" s="1"/>
  <c r="X68" i="124"/>
  <c r="AD68" i="124" s="1"/>
  <c r="AJ68" i="124" s="1"/>
  <c r="Y68" i="124"/>
  <c r="AE68" i="124" s="1"/>
  <c r="AK68" i="124" s="1"/>
  <c r="Z68" i="124"/>
  <c r="AF68" i="124" s="1"/>
  <c r="AL68" i="124" s="1"/>
  <c r="AA68" i="124"/>
  <c r="AG68" i="124" s="1"/>
  <c r="AM68" i="124" s="1"/>
  <c r="X69" i="124"/>
  <c r="AD69" i="124" s="1"/>
  <c r="AJ69" i="124" s="1"/>
  <c r="Y69" i="124"/>
  <c r="AE69" i="124" s="1"/>
  <c r="AK69" i="124" s="1"/>
  <c r="Z69" i="124"/>
  <c r="AF69" i="124" s="1"/>
  <c r="AL69" i="124" s="1"/>
  <c r="AA69" i="124"/>
  <c r="AG69" i="124" s="1"/>
  <c r="AM69" i="124" s="1"/>
  <c r="X70" i="124"/>
  <c r="AD70" i="124" s="1"/>
  <c r="AJ70" i="124" s="1"/>
  <c r="Y70" i="124"/>
  <c r="AE70" i="124" s="1"/>
  <c r="AK70" i="124" s="1"/>
  <c r="Z70" i="124"/>
  <c r="AF70" i="124" s="1"/>
  <c r="AL70" i="124" s="1"/>
  <c r="AA70" i="124"/>
  <c r="AG70" i="124" s="1"/>
  <c r="AM70" i="124" s="1"/>
  <c r="X71" i="124"/>
  <c r="AD71" i="124" s="1"/>
  <c r="AJ71" i="124" s="1"/>
  <c r="Y71" i="124"/>
  <c r="AE71" i="124" s="1"/>
  <c r="AK71" i="124" s="1"/>
  <c r="Z71" i="124"/>
  <c r="AF71" i="124" s="1"/>
  <c r="AL71" i="124" s="1"/>
  <c r="AA71" i="124"/>
  <c r="AG71" i="124" s="1"/>
  <c r="AM71" i="124" s="1"/>
  <c r="X72" i="124"/>
  <c r="AD72" i="124" s="1"/>
  <c r="AJ72" i="124" s="1"/>
  <c r="Y72" i="124"/>
  <c r="AE72" i="124" s="1"/>
  <c r="AK72" i="124" s="1"/>
  <c r="Z72" i="124"/>
  <c r="AF72" i="124" s="1"/>
  <c r="AL72" i="124" s="1"/>
  <c r="AA72" i="124"/>
  <c r="AG72" i="124" s="1"/>
  <c r="AM72" i="124" s="1"/>
  <c r="X73" i="124"/>
  <c r="AD73" i="124" s="1"/>
  <c r="AJ73" i="124" s="1"/>
  <c r="Y73" i="124"/>
  <c r="AE73" i="124" s="1"/>
  <c r="AK73" i="124" s="1"/>
  <c r="Z73" i="124"/>
  <c r="AF73" i="124" s="1"/>
  <c r="AL73" i="124" s="1"/>
  <c r="AA73" i="124"/>
  <c r="AG73" i="124" s="1"/>
  <c r="AM73" i="124" s="1"/>
  <c r="X74" i="124"/>
  <c r="AD74" i="124" s="1"/>
  <c r="AJ74" i="124" s="1"/>
  <c r="Y74" i="124"/>
  <c r="AE74" i="124" s="1"/>
  <c r="AK74" i="124" s="1"/>
  <c r="Z74" i="124"/>
  <c r="AF74" i="124" s="1"/>
  <c r="AL74" i="124" s="1"/>
  <c r="AA74" i="124"/>
  <c r="AG74" i="124" s="1"/>
  <c r="AM74" i="124" s="1"/>
  <c r="X75" i="124"/>
  <c r="AD75" i="124" s="1"/>
  <c r="AJ75" i="124" s="1"/>
  <c r="Y75" i="124"/>
  <c r="AE75" i="124" s="1"/>
  <c r="AK75" i="124" s="1"/>
  <c r="Z75" i="124"/>
  <c r="AF75" i="124" s="1"/>
  <c r="AL75" i="124" s="1"/>
  <c r="AA75" i="124"/>
  <c r="AG75" i="124" s="1"/>
  <c r="AM75" i="124" s="1"/>
  <c r="X76" i="124"/>
  <c r="AD76" i="124" s="1"/>
  <c r="AJ76" i="124" s="1"/>
  <c r="Y76" i="124"/>
  <c r="AE76" i="124" s="1"/>
  <c r="AK76" i="124" s="1"/>
  <c r="Z76" i="124"/>
  <c r="AF76" i="124" s="1"/>
  <c r="AL76" i="124" s="1"/>
  <c r="AA76" i="124"/>
  <c r="AG76" i="124" s="1"/>
  <c r="AM76" i="124" s="1"/>
  <c r="X77" i="124"/>
  <c r="AD77" i="124" s="1"/>
  <c r="AJ77" i="124" s="1"/>
  <c r="Y77" i="124"/>
  <c r="AE77" i="124" s="1"/>
  <c r="AK77" i="124" s="1"/>
  <c r="Z77" i="124"/>
  <c r="AF77" i="124" s="1"/>
  <c r="AL77" i="124" s="1"/>
  <c r="AA77" i="124"/>
  <c r="AG77" i="124" s="1"/>
  <c r="AM77" i="124" s="1"/>
  <c r="X78" i="124"/>
  <c r="AD78" i="124" s="1"/>
  <c r="AJ78" i="124" s="1"/>
  <c r="Y78" i="124"/>
  <c r="AE78" i="124" s="1"/>
  <c r="AK78" i="124" s="1"/>
  <c r="Z78" i="124"/>
  <c r="AF78" i="124" s="1"/>
  <c r="AL78" i="124" s="1"/>
  <c r="AA78" i="124"/>
  <c r="AG78" i="124" s="1"/>
  <c r="AM78" i="124" s="1"/>
  <c r="X79" i="124"/>
  <c r="AD79" i="124" s="1"/>
  <c r="AJ79" i="124" s="1"/>
  <c r="Y79" i="124"/>
  <c r="AE79" i="124" s="1"/>
  <c r="AK79" i="124" s="1"/>
  <c r="Z79" i="124"/>
  <c r="AF79" i="124" s="1"/>
  <c r="AL79" i="124" s="1"/>
  <c r="AA79" i="124"/>
  <c r="AG79" i="124" s="1"/>
  <c r="AM79" i="124" s="1"/>
  <c r="X80" i="124"/>
  <c r="AD80" i="124" s="1"/>
  <c r="AJ80" i="124" s="1"/>
  <c r="Y80" i="124"/>
  <c r="AE80" i="124" s="1"/>
  <c r="AK80" i="124" s="1"/>
  <c r="Z80" i="124"/>
  <c r="AF80" i="124" s="1"/>
  <c r="AL80" i="124" s="1"/>
  <c r="AA80" i="124"/>
  <c r="AG80" i="124" s="1"/>
  <c r="AM80" i="124" s="1"/>
  <c r="X81" i="124"/>
  <c r="AD81" i="124" s="1"/>
  <c r="AJ81" i="124" s="1"/>
  <c r="Y81" i="124"/>
  <c r="AE81" i="124" s="1"/>
  <c r="AK81" i="124" s="1"/>
  <c r="Z81" i="124"/>
  <c r="AF81" i="124" s="1"/>
  <c r="AL81" i="124" s="1"/>
  <c r="AA81" i="124"/>
  <c r="AG81" i="124" s="1"/>
  <c r="AM81" i="124" s="1"/>
  <c r="X82" i="124"/>
  <c r="AD82" i="124" s="1"/>
  <c r="AJ82" i="124" s="1"/>
  <c r="Y82" i="124"/>
  <c r="AE82" i="124" s="1"/>
  <c r="AK82" i="124" s="1"/>
  <c r="Z82" i="124"/>
  <c r="AF82" i="124" s="1"/>
  <c r="AL82" i="124" s="1"/>
  <c r="AA82" i="124"/>
  <c r="AG82" i="124" s="1"/>
  <c r="AM82" i="124" s="1"/>
  <c r="X83" i="124"/>
  <c r="AD83" i="124" s="1"/>
  <c r="AJ83" i="124" s="1"/>
  <c r="Y83" i="124"/>
  <c r="AE83" i="124" s="1"/>
  <c r="AK83" i="124" s="1"/>
  <c r="Z83" i="124"/>
  <c r="AF83" i="124" s="1"/>
  <c r="AL83" i="124" s="1"/>
  <c r="AA83" i="124"/>
  <c r="AG83" i="124" s="1"/>
  <c r="AM83" i="124" s="1"/>
  <c r="X84" i="124"/>
  <c r="AD84" i="124" s="1"/>
  <c r="AJ84" i="124" s="1"/>
  <c r="Y84" i="124"/>
  <c r="AE84" i="124" s="1"/>
  <c r="AK84" i="124" s="1"/>
  <c r="Z84" i="124"/>
  <c r="AF84" i="124" s="1"/>
  <c r="AL84" i="124" s="1"/>
  <c r="AA84" i="124"/>
  <c r="AG84" i="124" s="1"/>
  <c r="AM84" i="124" s="1"/>
  <c r="CE6" i="124" l="1"/>
  <c r="CD6" i="124"/>
  <c r="CC6" i="124"/>
  <c r="CB6" i="124"/>
  <c r="V63" i="124"/>
  <c r="W63" i="124"/>
  <c r="V53" i="124"/>
  <c r="W53" i="124"/>
  <c r="V93" i="124"/>
  <c r="W93" i="124"/>
  <c r="V62" i="124"/>
  <c r="W62" i="124"/>
  <c r="W46" i="124"/>
  <c r="V46" i="124"/>
  <c r="W70" i="124"/>
  <c r="V70" i="124"/>
  <c r="V59" i="124"/>
  <c r="W59" i="124"/>
  <c r="V49" i="124"/>
  <c r="W49" i="124"/>
  <c r="V88" i="124"/>
  <c r="W88" i="124"/>
  <c r="W47" i="124"/>
  <c r="V47" i="124"/>
  <c r="V65" i="124"/>
  <c r="W65" i="124"/>
  <c r="V95" i="124"/>
  <c r="W95" i="124"/>
  <c r="V79" i="124"/>
  <c r="W79" i="124"/>
  <c r="AA46" i="124"/>
  <c r="Z46" i="124"/>
  <c r="V83" i="124"/>
  <c r="W83" i="124"/>
  <c r="W71" i="124"/>
  <c r="V71" i="124"/>
  <c r="W61" i="124"/>
  <c r="V61" i="124"/>
  <c r="W50" i="124"/>
  <c r="V50" i="124"/>
  <c r="V90" i="124"/>
  <c r="W90" i="124"/>
  <c r="V51" i="124"/>
  <c r="W51" i="124"/>
  <c r="V57" i="124"/>
  <c r="W57" i="124"/>
  <c r="V76" i="124"/>
  <c r="W76" i="124"/>
  <c r="Y46" i="124"/>
  <c r="V78" i="124"/>
  <c r="W78" i="124"/>
  <c r="V67" i="124"/>
  <c r="W67" i="124"/>
  <c r="V56" i="124"/>
  <c r="W56" i="124"/>
  <c r="W97" i="124"/>
  <c r="V97" i="124"/>
  <c r="V85" i="124"/>
  <c r="W85" i="124"/>
  <c r="X46" i="124"/>
  <c r="V73" i="124"/>
  <c r="W73" i="124"/>
  <c r="V52" i="124"/>
  <c r="W52" i="124"/>
  <c r="V92" i="124"/>
  <c r="W92" i="124"/>
  <c r="V91" i="124"/>
  <c r="W91" i="124"/>
  <c r="W81" i="124"/>
  <c r="V81" i="124"/>
  <c r="V80" i="124"/>
  <c r="W80" i="124"/>
  <c r="V69" i="124"/>
  <c r="W69" i="124"/>
  <c r="V58" i="124"/>
  <c r="W58" i="124"/>
  <c r="V48" i="124"/>
  <c r="W48" i="124"/>
  <c r="V87" i="124"/>
  <c r="W87" i="124"/>
  <c r="W84" i="124"/>
  <c r="V84" i="124"/>
  <c r="V74" i="124"/>
  <c r="W74" i="124"/>
  <c r="V75" i="124"/>
  <c r="W75" i="124"/>
  <c r="V64" i="124"/>
  <c r="W64" i="124"/>
  <c r="V54" i="124"/>
  <c r="W54" i="124"/>
  <c r="W94" i="124"/>
  <c r="V94" i="124"/>
  <c r="W68" i="124"/>
  <c r="V68" i="124"/>
  <c r="V86" i="124"/>
  <c r="W86" i="124"/>
  <c r="W82" i="124"/>
  <c r="V82" i="124"/>
  <c r="V60" i="124"/>
  <c r="W60" i="124"/>
  <c r="V89" i="124"/>
  <c r="W89" i="124"/>
  <c r="W72" i="124"/>
  <c r="V72" i="124"/>
  <c r="V77" i="124"/>
  <c r="W77" i="124"/>
  <c r="V66" i="124"/>
  <c r="W66" i="124"/>
  <c r="V55" i="124"/>
  <c r="W55" i="124"/>
  <c r="W96" i="124"/>
  <c r="V96" i="124"/>
  <c r="AB59" i="124" l="1"/>
  <c r="AC59" i="124"/>
  <c r="AH59" i="124" s="1"/>
  <c r="AB74" i="124"/>
  <c r="AC74" i="124"/>
  <c r="AH74" i="124" s="1"/>
  <c r="AC81" i="124"/>
  <c r="AH81" i="124" s="1"/>
  <c r="AB81" i="124"/>
  <c r="AC73" i="124"/>
  <c r="AH73" i="124" s="1"/>
  <c r="AB73" i="124"/>
  <c r="AC97" i="124"/>
  <c r="AH97" i="124" s="1"/>
  <c r="AB97" i="124"/>
  <c r="AC67" i="124"/>
  <c r="AH67" i="124" s="1"/>
  <c r="AB67" i="124"/>
  <c r="AB66" i="124"/>
  <c r="AC66" i="124"/>
  <c r="AH66" i="124" s="1"/>
  <c r="AB92" i="124"/>
  <c r="AC92" i="124"/>
  <c r="AH92" i="124" s="1"/>
  <c r="AB83" i="124"/>
  <c r="AC83" i="124"/>
  <c r="AH83" i="124" s="1"/>
  <c r="AB62" i="124"/>
  <c r="AC62" i="124"/>
  <c r="AH62" i="124" s="1"/>
  <c r="AB69" i="124"/>
  <c r="AC69" i="124"/>
  <c r="AH69" i="124" s="1"/>
  <c r="AC61" i="124"/>
  <c r="AH61" i="124" s="1"/>
  <c r="AB61" i="124"/>
  <c r="AB79" i="124"/>
  <c r="AC79" i="124"/>
  <c r="AH79" i="124" s="1"/>
  <c r="AB53" i="124"/>
  <c r="AC53" i="124"/>
  <c r="AH53" i="124" s="1"/>
  <c r="AC60" i="124"/>
  <c r="AH60" i="124" s="1"/>
  <c r="AB60" i="124"/>
  <c r="AB82" i="124"/>
  <c r="AC82" i="124"/>
  <c r="AH82" i="124" s="1"/>
  <c r="AC64" i="124"/>
  <c r="AH64" i="124" s="1"/>
  <c r="AB64" i="124"/>
  <c r="AB48" i="124"/>
  <c r="AC48" i="124"/>
  <c r="AH48" i="124" s="1"/>
  <c r="AC78" i="124"/>
  <c r="AH78" i="124" s="1"/>
  <c r="AB78" i="124"/>
  <c r="H14" i="48"/>
  <c r="AF46" i="124"/>
  <c r="AL46" i="124" s="1"/>
  <c r="CD5" i="124" s="1"/>
  <c r="AB55" i="124"/>
  <c r="AC55" i="124"/>
  <c r="AH55" i="124" s="1"/>
  <c r="AB72" i="124"/>
  <c r="AC72" i="124"/>
  <c r="AH72" i="124" s="1"/>
  <c r="AB52" i="124"/>
  <c r="AC52" i="124"/>
  <c r="AH52" i="124" s="1"/>
  <c r="AB57" i="124"/>
  <c r="AC57" i="124"/>
  <c r="AH57" i="124" s="1"/>
  <c r="AC70" i="124"/>
  <c r="AH70" i="124" s="1"/>
  <c r="AB70" i="124"/>
  <c r="AB96" i="124"/>
  <c r="AC96" i="124"/>
  <c r="AH96" i="124" s="1"/>
  <c r="AB77" i="124"/>
  <c r="AC77" i="124"/>
  <c r="AH77" i="124" s="1"/>
  <c r="AB94" i="124"/>
  <c r="AC94" i="124"/>
  <c r="AH94" i="124" s="1"/>
  <c r="AB91" i="124"/>
  <c r="AC91" i="124"/>
  <c r="AH91" i="124" s="1"/>
  <c r="AB56" i="124"/>
  <c r="AC56" i="124"/>
  <c r="AH56" i="124" s="1"/>
  <c r="AB63" i="124"/>
  <c r="AC63" i="124"/>
  <c r="AH63" i="124" s="1"/>
  <c r="AI63" i="124"/>
  <c r="AB86" i="124"/>
  <c r="AC86" i="124"/>
  <c r="AH86" i="124" s="1"/>
  <c r="AB85" i="124"/>
  <c r="AC85" i="124"/>
  <c r="AH85" i="124" s="1"/>
  <c r="I14" i="48"/>
  <c r="AG46" i="124"/>
  <c r="AM46" i="124" s="1"/>
  <c r="CE5" i="124" s="1"/>
  <c r="AB47" i="124"/>
  <c r="AC47" i="124"/>
  <c r="AH47" i="124" s="1"/>
  <c r="AC49" i="124"/>
  <c r="AH49" i="124" s="1"/>
  <c r="AB49" i="124"/>
  <c r="AB93" i="124"/>
  <c r="AC93" i="124"/>
  <c r="AH93" i="124" s="1"/>
  <c r="AC95" i="124"/>
  <c r="AH95" i="124" s="1"/>
  <c r="AB95" i="124"/>
  <c r="AB88" i="124"/>
  <c r="AC88" i="124"/>
  <c r="AH88" i="124" s="1"/>
  <c r="AB46" i="124"/>
  <c r="E14" i="48"/>
  <c r="AC46" i="124"/>
  <c r="AI46" i="124" s="1"/>
  <c r="AC89" i="124"/>
  <c r="AH89" i="124" s="1"/>
  <c r="AB89" i="124"/>
  <c r="AB51" i="124"/>
  <c r="AC51" i="124"/>
  <c r="AH51" i="124" s="1"/>
  <c r="AC75" i="124"/>
  <c r="AH75" i="124" s="1"/>
  <c r="AB75" i="124"/>
  <c r="AB84" i="124"/>
  <c r="AC84" i="124"/>
  <c r="AH84" i="124" s="1"/>
  <c r="AB58" i="124"/>
  <c r="AC58" i="124"/>
  <c r="AH58" i="124" s="1"/>
  <c r="AD46" i="124"/>
  <c r="AJ46" i="124" s="1"/>
  <c r="CB5" i="124" s="1"/>
  <c r="F14" i="48"/>
  <c r="G14" i="48"/>
  <c r="AE46" i="124"/>
  <c r="AK46" i="124" s="1"/>
  <c r="CC5" i="124" s="1"/>
  <c r="AB50" i="124"/>
  <c r="AC50" i="124"/>
  <c r="AH50" i="124" s="1"/>
  <c r="AC65" i="124"/>
  <c r="AH65" i="124" s="1"/>
  <c r="AB65" i="124"/>
  <c r="AB90" i="124"/>
  <c r="AC90" i="124"/>
  <c r="AH90" i="124" s="1"/>
  <c r="AB80" i="124"/>
  <c r="AC80" i="124"/>
  <c r="AH80" i="124" s="1"/>
  <c r="AB71" i="124"/>
  <c r="AC71" i="124"/>
  <c r="AH71" i="124" s="1"/>
  <c r="AB68" i="124"/>
  <c r="AC68" i="124"/>
  <c r="AH68" i="124" s="1"/>
  <c r="AB54" i="124"/>
  <c r="AC54" i="124"/>
  <c r="AH54" i="124" s="1"/>
  <c r="AB87" i="124"/>
  <c r="AC87" i="124"/>
  <c r="AH87" i="124" s="1"/>
  <c r="AC76" i="124"/>
  <c r="AH76" i="124" s="1"/>
  <c r="AB76" i="124"/>
  <c r="AN79" i="124" l="1"/>
  <c r="AN66" i="124"/>
  <c r="AN74" i="124"/>
  <c r="AN82" i="124"/>
  <c r="AN90" i="124"/>
  <c r="AI80" i="124"/>
  <c r="AI87" i="124"/>
  <c r="AI89" i="124"/>
  <c r="AI92" i="124"/>
  <c r="AI58" i="124"/>
  <c r="AN48" i="124"/>
  <c r="AI61" i="124"/>
  <c r="AN60" i="124"/>
  <c r="AI73" i="124"/>
  <c r="AN88" i="124"/>
  <c r="AN91" i="124"/>
  <c r="AN54" i="124"/>
  <c r="AI49" i="124"/>
  <c r="AI68" i="124"/>
  <c r="AI50" i="124"/>
  <c r="AI75" i="124"/>
  <c r="AI88" i="124"/>
  <c r="AI47" i="124"/>
  <c r="AN71" i="124"/>
  <c r="AI51" i="124"/>
  <c r="AN94" i="124"/>
  <c r="AI82" i="124"/>
  <c r="AI69" i="124"/>
  <c r="AN52" i="124"/>
  <c r="AN84" i="124"/>
  <c r="AI77" i="124"/>
  <c r="AI64" i="124"/>
  <c r="AN92" i="124"/>
  <c r="AN86" i="124"/>
  <c r="AN77" i="124"/>
  <c r="AI55" i="124"/>
  <c r="AI74" i="124"/>
  <c r="AI67" i="124"/>
  <c r="AI90" i="124"/>
  <c r="AN51" i="124"/>
  <c r="AN69" i="124"/>
  <c r="AN59" i="124"/>
  <c r="AN56" i="124"/>
  <c r="AI60" i="124"/>
  <c r="AI54" i="124"/>
  <c r="AN49" i="124"/>
  <c r="AI95" i="124"/>
  <c r="AN47" i="124"/>
  <c r="AN63" i="124"/>
  <c r="AI66" i="124"/>
  <c r="AI81" i="124"/>
  <c r="AN65" i="124"/>
  <c r="AN58" i="124"/>
  <c r="AN70" i="124"/>
  <c r="AN81" i="124"/>
  <c r="AI76" i="124"/>
  <c r="AI71" i="124"/>
  <c r="AN50" i="124"/>
  <c r="AI84" i="124"/>
  <c r="AI93" i="124"/>
  <c r="AN57" i="124"/>
  <c r="AI52" i="124"/>
  <c r="AI78" i="124"/>
  <c r="AN62" i="124"/>
  <c r="AI97" i="124"/>
  <c r="AN85" i="124"/>
  <c r="AN53" i="124"/>
  <c r="AN83" i="124"/>
  <c r="AN97" i="124"/>
  <c r="G34" i="48"/>
  <c r="AN95" i="124"/>
  <c r="I34" i="48"/>
  <c r="AN61" i="124"/>
  <c r="AN73" i="124"/>
  <c r="AN76" i="124"/>
  <c r="AN89" i="124"/>
  <c r="AN87" i="124"/>
  <c r="AN80" i="124"/>
  <c r="AN93" i="124"/>
  <c r="I74" i="48"/>
  <c r="AI56" i="124"/>
  <c r="AI96" i="124"/>
  <c r="AI72" i="124"/>
  <c r="AN78" i="124"/>
  <c r="AN72" i="124"/>
  <c r="AI48" i="124"/>
  <c r="AI53" i="124"/>
  <c r="AI62" i="124"/>
  <c r="AN96" i="124"/>
  <c r="AN75" i="124"/>
  <c r="AI85" i="124"/>
  <c r="AI91" i="124"/>
  <c r="AI70" i="124"/>
  <c r="AN67" i="124"/>
  <c r="H34" i="48"/>
  <c r="G74" i="48"/>
  <c r="E74" i="48"/>
  <c r="AH46" i="124"/>
  <c r="AN55" i="124"/>
  <c r="AI79" i="124"/>
  <c r="AI83" i="124"/>
  <c r="AI59" i="124"/>
  <c r="H74" i="48"/>
  <c r="J14" i="48"/>
  <c r="F34" i="48"/>
  <c r="AI65" i="124"/>
  <c r="AN68" i="124"/>
  <c r="F74" i="48"/>
  <c r="AI86" i="124"/>
  <c r="AI94" i="124"/>
  <c r="AI57" i="124"/>
  <c r="AN64" i="124"/>
  <c r="CA5" i="124" l="1"/>
  <c r="CA6" i="124"/>
  <c r="J96" i="124"/>
  <c r="J97" i="124"/>
  <c r="P96" i="124"/>
  <c r="P97" i="124"/>
  <c r="E34" i="48"/>
  <c r="J34" i="48" s="1"/>
  <c r="J13" i="131"/>
  <c r="I13" i="131"/>
  <c r="G13" i="131"/>
  <c r="AN46" i="124"/>
  <c r="J74" i="48"/>
  <c r="H13" i="131"/>
  <c r="F13" i="131" l="1"/>
  <c r="K13" i="131" s="1"/>
  <c r="J101" i="124" l="1"/>
  <c r="P101" i="124"/>
  <c r="J100" i="124" l="1"/>
  <c r="J99" i="124"/>
  <c r="P99" i="124"/>
  <c r="P100" i="124"/>
  <c r="J90" i="124" l="1"/>
  <c r="P88" i="124"/>
  <c r="P89" i="124"/>
  <c r="P95" i="124"/>
  <c r="P86" i="124"/>
  <c r="J91" i="124"/>
  <c r="J86" i="124"/>
  <c r="J92" i="124"/>
  <c r="J87" i="124"/>
  <c r="J93" i="124"/>
  <c r="J94" i="124"/>
  <c r="J88" i="124"/>
  <c r="J95" i="124"/>
  <c r="J89" i="124"/>
  <c r="P90" i="124"/>
  <c r="P91" i="124"/>
  <c r="P92" i="124"/>
  <c r="P87" i="124"/>
  <c r="P93" i="124"/>
  <c r="P94" i="124"/>
  <c r="J56" i="124" l="1"/>
  <c r="J85" i="124"/>
  <c r="P85" i="124"/>
  <c r="P56" i="124"/>
  <c r="P34" i="124" l="1"/>
  <c r="J34" i="124"/>
  <c r="W17" i="124" l="1"/>
  <c r="AC17" i="124" l="1"/>
  <c r="AI17" i="124" s="1"/>
  <c r="P44" i="124" l="1"/>
  <c r="J33" i="124"/>
  <c r="P29" i="124"/>
  <c r="N102" i="124"/>
  <c r="J36" i="124"/>
  <c r="P36" i="124"/>
  <c r="P42" i="124"/>
  <c r="X8" i="124"/>
  <c r="AD8" i="124" s="1"/>
  <c r="AJ8" i="124" s="1"/>
  <c r="F102" i="124"/>
  <c r="J44" i="124"/>
  <c r="G102" i="124"/>
  <c r="J29" i="124"/>
  <c r="J31" i="124"/>
  <c r="J41" i="124"/>
  <c r="J43" i="124"/>
  <c r="Z8" i="124"/>
  <c r="AF8" i="124" s="1"/>
  <c r="AL8" i="124" s="1"/>
  <c r="H102" i="124"/>
  <c r="E102" i="124"/>
  <c r="AA8" i="124"/>
  <c r="AG8" i="124" s="1"/>
  <c r="AM8" i="124" s="1"/>
  <c r="I102" i="124"/>
  <c r="J26" i="124"/>
  <c r="J45" i="124"/>
  <c r="J32" i="124"/>
  <c r="J42" i="124"/>
  <c r="J30" i="124"/>
  <c r="Y8" i="124"/>
  <c r="K102" i="124"/>
  <c r="P30" i="124"/>
  <c r="P31" i="124"/>
  <c r="P41" i="124"/>
  <c r="P43" i="124"/>
  <c r="M102" i="124"/>
  <c r="P33" i="124"/>
  <c r="P26" i="124"/>
  <c r="O102" i="124"/>
  <c r="W8" i="124"/>
  <c r="P45" i="124"/>
  <c r="P32" i="124"/>
  <c r="X14" i="124"/>
  <c r="AD14" i="124" s="1"/>
  <c r="AJ14" i="124" s="1"/>
  <c r="X11" i="124"/>
  <c r="AD11" i="124" s="1"/>
  <c r="AJ11" i="124" s="1"/>
  <c r="AA11" i="124"/>
  <c r="AG11" i="124" s="1"/>
  <c r="AM11" i="124" s="1"/>
  <c r="X10" i="124"/>
  <c r="AD10" i="124" s="1"/>
  <c r="AJ10" i="124" s="1"/>
  <c r="X15" i="124"/>
  <c r="AD15" i="124" s="1"/>
  <c r="AJ15" i="124" s="1"/>
  <c r="AA14" i="124"/>
  <c r="AG14" i="124" s="1"/>
  <c r="AM14" i="124" s="1"/>
  <c r="Y15" i="124"/>
  <c r="AE15" i="124" s="1"/>
  <c r="AK15" i="124" s="1"/>
  <c r="X9" i="124" l="1"/>
  <c r="AA13" i="124"/>
  <c r="AG13" i="124" s="1"/>
  <c r="AM13" i="124" s="1"/>
  <c r="Z13" i="124"/>
  <c r="AF13" i="124" s="1"/>
  <c r="AL13" i="124" s="1"/>
  <c r="Y13" i="124"/>
  <c r="AE13" i="124" s="1"/>
  <c r="AK13" i="124" s="1"/>
  <c r="X13" i="124"/>
  <c r="AD13" i="124" s="1"/>
  <c r="AJ13" i="124" s="1"/>
  <c r="X12" i="124"/>
  <c r="AD12" i="124" s="1"/>
  <c r="F78" i="48" s="1"/>
  <c r="V8" i="124"/>
  <c r="J102" i="124"/>
  <c r="X16" i="124"/>
  <c r="X18" i="124"/>
  <c r="AD18" i="124" s="1"/>
  <c r="AJ18" i="124" s="1"/>
  <c r="X22" i="124"/>
  <c r="AD22" i="124" s="1"/>
  <c r="AJ22" i="124" s="1"/>
  <c r="X20" i="124"/>
  <c r="AD20" i="124" s="1"/>
  <c r="AJ20" i="124" s="1"/>
  <c r="W12" i="124"/>
  <c r="AC8" i="124"/>
  <c r="AI8" i="124" s="1"/>
  <c r="AB8" i="124"/>
  <c r="W20" i="124"/>
  <c r="X19" i="124"/>
  <c r="AD19" i="124" s="1"/>
  <c r="AJ19" i="124" s="1"/>
  <c r="X23" i="124"/>
  <c r="AD23" i="124" s="1"/>
  <c r="AJ23" i="124" s="1"/>
  <c r="W18" i="124"/>
  <c r="Y14" i="124"/>
  <c r="AE14" i="124" s="1"/>
  <c r="AK14" i="124" s="1"/>
  <c r="Z10" i="124"/>
  <c r="AF10" i="124" s="1"/>
  <c r="AL10" i="124" s="1"/>
  <c r="Y10" i="124"/>
  <c r="AE10" i="124" s="1"/>
  <c r="AK10" i="124" s="1"/>
  <c r="W15" i="124"/>
  <c r="Z11" i="124"/>
  <c r="AF11" i="124" s="1"/>
  <c r="AL11" i="124" s="1"/>
  <c r="Z14" i="124"/>
  <c r="AF14" i="124" s="1"/>
  <c r="AL14" i="124" s="1"/>
  <c r="Z15" i="124"/>
  <c r="AF15" i="124" s="1"/>
  <c r="AL15" i="124" s="1"/>
  <c r="W7" i="124"/>
  <c r="Y11" i="124"/>
  <c r="AE11" i="124" s="1"/>
  <c r="AK11" i="124" s="1"/>
  <c r="V13" i="124"/>
  <c r="W13" i="124"/>
  <c r="Z17" i="124"/>
  <c r="AF17" i="124" s="1"/>
  <c r="AL17" i="124" s="1"/>
  <c r="AA15" i="124"/>
  <c r="AG15" i="124" s="1"/>
  <c r="AM15" i="124" s="1"/>
  <c r="W14" i="124"/>
  <c r="X7" i="124"/>
  <c r="R102" i="124"/>
  <c r="L102" i="124"/>
  <c r="P102" i="124" s="1"/>
  <c r="Z16" i="124"/>
  <c r="AA10" i="124"/>
  <c r="AG10" i="124" s="1"/>
  <c r="AM10" i="124" s="1"/>
  <c r="W16" i="124"/>
  <c r="F18" i="48"/>
  <c r="F17" i="48"/>
  <c r="AD9" i="124"/>
  <c r="F77" i="48" s="1"/>
  <c r="X21" i="124"/>
  <c r="X17" i="124"/>
  <c r="AE8" i="124"/>
  <c r="AK8" i="124" s="1"/>
  <c r="W23" i="124"/>
  <c r="AA17" i="124"/>
  <c r="AG17" i="124" s="1"/>
  <c r="AM17" i="124" s="1"/>
  <c r="Z12" i="124" l="1"/>
  <c r="AA9" i="124"/>
  <c r="I17" i="48" s="1"/>
  <c r="Z9" i="124"/>
  <c r="H17" i="48" s="1"/>
  <c r="E16" i="48"/>
  <c r="Y9" i="124"/>
  <c r="AA12" i="124"/>
  <c r="AG12" i="124" s="1"/>
  <c r="I78" i="48" s="1"/>
  <c r="Y12" i="124"/>
  <c r="AE12" i="124" s="1"/>
  <c r="G78" i="48" s="1"/>
  <c r="V7" i="124"/>
  <c r="V15" i="124"/>
  <c r="V14" i="124"/>
  <c r="AJ9" i="124"/>
  <c r="F37" i="48" s="1"/>
  <c r="AA23" i="124"/>
  <c r="AG23" i="124" s="1"/>
  <c r="AM23" i="124" s="1"/>
  <c r="Z21" i="124"/>
  <c r="AA16" i="124"/>
  <c r="Z18" i="124"/>
  <c r="AF18" i="124" s="1"/>
  <c r="AL18" i="124" s="1"/>
  <c r="V19" i="124"/>
  <c r="W19" i="124"/>
  <c r="AH8" i="124"/>
  <c r="AN8" i="124" s="1"/>
  <c r="Y16" i="124"/>
  <c r="Y17" i="124"/>
  <c r="AE17" i="124" s="1"/>
  <c r="AK17" i="124" s="1"/>
  <c r="AA20" i="124"/>
  <c r="AG20" i="124" s="1"/>
  <c r="AM20" i="124" s="1"/>
  <c r="G18" i="48"/>
  <c r="V17" i="124"/>
  <c r="V11" i="124"/>
  <c r="W11" i="124"/>
  <c r="V22" i="124"/>
  <c r="W22" i="124"/>
  <c r="Y21" i="124"/>
  <c r="G17" i="48"/>
  <c r="AE9" i="124"/>
  <c r="G77" i="48" s="1"/>
  <c r="AD17" i="124"/>
  <c r="AA21" i="124"/>
  <c r="Y7" i="124"/>
  <c r="S102" i="124"/>
  <c r="Y18" i="124"/>
  <c r="AE18" i="124" s="1"/>
  <c r="AK18" i="124" s="1"/>
  <c r="Y23" i="124"/>
  <c r="AE23" i="124" s="1"/>
  <c r="AK23" i="124" s="1"/>
  <c r="V21" i="124"/>
  <c r="W21" i="124"/>
  <c r="Y20" i="124"/>
  <c r="AE20" i="124" s="1"/>
  <c r="AK20" i="124" s="1"/>
  <c r="F16" i="48"/>
  <c r="F15" i="48" s="1"/>
  <c r="AD7" i="124"/>
  <c r="AJ7" i="124" s="1"/>
  <c r="X102" i="124"/>
  <c r="AC13" i="124"/>
  <c r="AH13" i="124" s="1"/>
  <c r="AB13" i="124"/>
  <c r="Z20" i="124"/>
  <c r="AF20" i="124" s="1"/>
  <c r="AL20" i="124" s="1"/>
  <c r="Z7" i="124"/>
  <c r="T102" i="124"/>
  <c r="Z19" i="124"/>
  <c r="AD21" i="124"/>
  <c r="F70" i="48" s="1"/>
  <c r="F10" i="48"/>
  <c r="V16" i="124"/>
  <c r="V9" i="124"/>
  <c r="W9" i="124"/>
  <c r="Q102" i="124"/>
  <c r="AA18" i="124"/>
  <c r="AG18" i="124" s="1"/>
  <c r="AM18" i="124" s="1"/>
  <c r="Z22" i="124"/>
  <c r="AF22" i="124" s="1"/>
  <c r="AL22" i="124" s="1"/>
  <c r="AF12" i="124"/>
  <c r="H78" i="48" s="1"/>
  <c r="H18" i="48"/>
  <c r="AC16" i="124"/>
  <c r="AI16" i="124" s="1"/>
  <c r="AC14" i="124"/>
  <c r="AH14" i="124" s="1"/>
  <c r="AB14" i="124"/>
  <c r="AA22" i="124"/>
  <c r="AG22" i="124" s="1"/>
  <c r="AM22" i="124" s="1"/>
  <c r="Z23" i="124"/>
  <c r="AF23" i="124" s="1"/>
  <c r="AL23" i="124" s="1"/>
  <c r="V12" i="124"/>
  <c r="AF16" i="124"/>
  <c r="AL16" i="124" s="1"/>
  <c r="V10" i="124"/>
  <c r="W10" i="124"/>
  <c r="AC7" i="124"/>
  <c r="AC15" i="124"/>
  <c r="AH15" i="124" s="1"/>
  <c r="AB15" i="124"/>
  <c r="AA19" i="124"/>
  <c r="AG19" i="124" s="1"/>
  <c r="AM19" i="124" s="1"/>
  <c r="AC12" i="124"/>
  <c r="E18" i="48"/>
  <c r="AA7" i="124"/>
  <c r="U102" i="124"/>
  <c r="AD16" i="124"/>
  <c r="AJ16" i="124" s="1"/>
  <c r="F9" i="48"/>
  <c r="V23" i="124"/>
  <c r="Y22" i="124"/>
  <c r="AE22" i="124" s="1"/>
  <c r="AK22" i="124" s="1"/>
  <c r="V18" i="124"/>
  <c r="V20" i="124"/>
  <c r="AC23" i="124"/>
  <c r="AJ12" i="124"/>
  <c r="Y19" i="124"/>
  <c r="AE19" i="124" s="1"/>
  <c r="AK19" i="124" s="1"/>
  <c r="AC18" i="124"/>
  <c r="AC20" i="124"/>
  <c r="AI20" i="124" s="1"/>
  <c r="AG9" i="124" l="1"/>
  <c r="I77" i="48" s="1"/>
  <c r="AF9" i="124"/>
  <c r="H77" i="48" s="1"/>
  <c r="AB12" i="124"/>
  <c r="I18" i="48"/>
  <c r="J18" i="48" s="1"/>
  <c r="AB16" i="124"/>
  <c r="AI15" i="124"/>
  <c r="AH23" i="124"/>
  <c r="AB7" i="124"/>
  <c r="AL12" i="124"/>
  <c r="H38" i="48" s="1"/>
  <c r="AB17" i="124"/>
  <c r="AB18" i="124"/>
  <c r="AB23" i="124"/>
  <c r="AN13" i="124"/>
  <c r="W102" i="124"/>
  <c r="AN14" i="124"/>
  <c r="AJ21" i="124"/>
  <c r="F30" i="48" s="1"/>
  <c r="F23" i="48"/>
  <c r="F24" i="48" s="1"/>
  <c r="AH17" i="124"/>
  <c r="AK12" i="124"/>
  <c r="G38" i="48" s="1"/>
  <c r="V102" i="124"/>
  <c r="AI13" i="124"/>
  <c r="F36" i="48"/>
  <c r="F38" i="48"/>
  <c r="I16" i="48"/>
  <c r="AG7" i="124"/>
  <c r="AM7" i="124" s="1"/>
  <c r="AA102" i="124"/>
  <c r="AN15" i="124"/>
  <c r="AK9" i="124"/>
  <c r="G9" i="48"/>
  <c r="AE16" i="124"/>
  <c r="G69" i="48" s="1"/>
  <c r="AF21" i="124"/>
  <c r="H70" i="48" s="1"/>
  <c r="H10" i="48"/>
  <c r="AI23" i="124"/>
  <c r="AB9" i="124"/>
  <c r="E17" i="48"/>
  <c r="J17" i="48" s="1"/>
  <c r="AC9" i="124"/>
  <c r="AI9" i="124" s="1"/>
  <c r="AB20" i="124"/>
  <c r="G10" i="48"/>
  <c r="AE21" i="124"/>
  <c r="G70" i="48" s="1"/>
  <c r="AH20" i="124"/>
  <c r="AI7" i="124"/>
  <c r="E76" i="48"/>
  <c r="E9" i="48"/>
  <c r="AB19" i="124"/>
  <c r="AC19" i="124"/>
  <c r="AI19" i="124" s="1"/>
  <c r="AB10" i="124"/>
  <c r="AC10" i="124"/>
  <c r="AH10" i="124" s="1"/>
  <c r="AB22" i="124"/>
  <c r="AC22" i="124"/>
  <c r="AH22" i="124" s="1"/>
  <c r="AI18" i="124"/>
  <c r="AH18" i="124"/>
  <c r="AM9" i="124"/>
  <c r="AI12" i="124"/>
  <c r="E38" i="48" s="1"/>
  <c r="E78" i="48"/>
  <c r="J78" i="48" s="1"/>
  <c r="AH12" i="124"/>
  <c r="AN12" i="124" s="1"/>
  <c r="F76" i="48"/>
  <c r="F75" i="48" s="1"/>
  <c r="AD102" i="124"/>
  <c r="G16" i="48"/>
  <c r="G15" i="48" s="1"/>
  <c r="AE7" i="124"/>
  <c r="Y102" i="124"/>
  <c r="AM12" i="124"/>
  <c r="AF19" i="124"/>
  <c r="H69" i="48" s="1"/>
  <c r="AG21" i="124"/>
  <c r="I70" i="48" s="1"/>
  <c r="I10" i="48"/>
  <c r="AL9" i="124"/>
  <c r="H9" i="48"/>
  <c r="AI14" i="124"/>
  <c r="AB11" i="124"/>
  <c r="AC11" i="124"/>
  <c r="AH11" i="124" s="1"/>
  <c r="I9" i="48"/>
  <c r="AG16" i="124"/>
  <c r="I69" i="48" s="1"/>
  <c r="F69" i="48"/>
  <c r="H16" i="48"/>
  <c r="H15" i="48" s="1"/>
  <c r="AF7" i="124"/>
  <c r="Z102" i="124"/>
  <c r="E10" i="48"/>
  <c r="AC21" i="124"/>
  <c r="AI21" i="124" s="1"/>
  <c r="AB21" i="124"/>
  <c r="AJ17" i="124"/>
  <c r="F29" i="48" s="1"/>
  <c r="AN17" i="124" l="1"/>
  <c r="AN18" i="124"/>
  <c r="G12" i="131"/>
  <c r="I15" i="48"/>
  <c r="AN23" i="124"/>
  <c r="AM16" i="124"/>
  <c r="I29" i="48" s="1"/>
  <c r="AN22" i="124"/>
  <c r="AM21" i="124"/>
  <c r="F35" i="48"/>
  <c r="F43" i="48" s="1"/>
  <c r="E15" i="48"/>
  <c r="E23" i="48" s="1"/>
  <c r="E24" i="48" s="1"/>
  <c r="AK16" i="124"/>
  <c r="G29" i="48" s="1"/>
  <c r="I23" i="48"/>
  <c r="I24" i="48" s="1"/>
  <c r="AI11" i="124"/>
  <c r="AH16" i="124"/>
  <c r="AN16" i="124" s="1"/>
  <c r="AN20" i="124"/>
  <c r="J10" i="48"/>
  <c r="AN11" i="124"/>
  <c r="AI10" i="124"/>
  <c r="AK21" i="124"/>
  <c r="G30" i="48" s="1"/>
  <c r="E29" i="48"/>
  <c r="H23" i="48"/>
  <c r="H24" i="48" s="1"/>
  <c r="J16" i="48"/>
  <c r="AL21" i="124"/>
  <c r="I37" i="48"/>
  <c r="AH19" i="124"/>
  <c r="AN19" i="124" s="1"/>
  <c r="AH21" i="124"/>
  <c r="AN21" i="124" s="1"/>
  <c r="E70" i="48"/>
  <c r="J70" i="48" s="1"/>
  <c r="J9" i="48"/>
  <c r="G9" i="131"/>
  <c r="I38" i="48"/>
  <c r="J38" i="48" s="1"/>
  <c r="AL7" i="124"/>
  <c r="H76" i="48"/>
  <c r="H75" i="48" s="1"/>
  <c r="H83" i="48" s="1"/>
  <c r="AF102" i="124"/>
  <c r="AI22" i="124"/>
  <c r="E30" i="48" s="1"/>
  <c r="G23" i="48"/>
  <c r="G24" i="48" s="1"/>
  <c r="H37" i="48"/>
  <c r="AK7" i="124"/>
  <c r="G76" i="48"/>
  <c r="G75" i="48" s="1"/>
  <c r="G83" i="48" s="1"/>
  <c r="AE102" i="124"/>
  <c r="E36" i="48"/>
  <c r="G37" i="48"/>
  <c r="E69" i="48"/>
  <c r="AJ102" i="124"/>
  <c r="AH9" i="124"/>
  <c r="AN9" i="124" s="1"/>
  <c r="E77" i="48"/>
  <c r="J77" i="48" s="1"/>
  <c r="AC102" i="124"/>
  <c r="AB102" i="124"/>
  <c r="I36" i="48"/>
  <c r="F83" i="48"/>
  <c r="F84" i="48" s="1"/>
  <c r="AL19" i="124"/>
  <c r="AN10" i="124"/>
  <c r="AH7" i="124"/>
  <c r="I76" i="48"/>
  <c r="I75" i="48" s="1"/>
  <c r="I83" i="48" s="1"/>
  <c r="AG102" i="124"/>
  <c r="G8" i="131" l="1"/>
  <c r="H12" i="131"/>
  <c r="AM102" i="124"/>
  <c r="G52" i="101" s="1"/>
  <c r="G53" i="101" s="1"/>
  <c r="AS63" i="124" s="1"/>
  <c r="AY63" i="124" s="1"/>
  <c r="BK63" i="124" s="1"/>
  <c r="I30" i="48"/>
  <c r="J15" i="48"/>
  <c r="J23" i="48" s="1"/>
  <c r="J24" i="48" s="1"/>
  <c r="E37" i="48"/>
  <c r="E35" i="48" s="1"/>
  <c r="H84" i="48"/>
  <c r="G84" i="48"/>
  <c r="I84" i="48"/>
  <c r="F12" i="131"/>
  <c r="J9" i="131"/>
  <c r="J69" i="48"/>
  <c r="F44" i="48"/>
  <c r="J76" i="48"/>
  <c r="I35" i="48"/>
  <c r="E75" i="48"/>
  <c r="J75" i="48" s="1"/>
  <c r="H30" i="48"/>
  <c r="H9" i="131"/>
  <c r="H36" i="48"/>
  <c r="H35" i="48" s="1"/>
  <c r="AL102" i="124"/>
  <c r="AH102" i="124"/>
  <c r="AN7" i="124"/>
  <c r="AI102" i="124"/>
  <c r="C52" i="101" s="1"/>
  <c r="F9" i="131"/>
  <c r="H29" i="48"/>
  <c r="D52" i="101"/>
  <c r="D53" i="101" s="1"/>
  <c r="AK102" i="124"/>
  <c r="G36" i="48"/>
  <c r="G35" i="48" s="1"/>
  <c r="AP16" i="124" l="1"/>
  <c r="I8" i="131"/>
  <c r="I12" i="131"/>
  <c r="J8" i="131"/>
  <c r="J12" i="131"/>
  <c r="H8" i="131"/>
  <c r="J29" i="48"/>
  <c r="J37" i="48"/>
  <c r="E43" i="48"/>
  <c r="E44" i="48" s="1"/>
  <c r="F8" i="131"/>
  <c r="AS17" i="124"/>
  <c r="AY17" i="124" s="1"/>
  <c r="BK17" i="124" s="1"/>
  <c r="AS15" i="124"/>
  <c r="AY15" i="124" s="1"/>
  <c r="BK15" i="124" s="1"/>
  <c r="AS26" i="124"/>
  <c r="AY26" i="124" s="1"/>
  <c r="AS94" i="124"/>
  <c r="AY94" i="124" s="1"/>
  <c r="BK94" i="124" s="1"/>
  <c r="AS81" i="124"/>
  <c r="AY81" i="124" s="1"/>
  <c r="BK81" i="124" s="1"/>
  <c r="AS20" i="124"/>
  <c r="AY20" i="124" s="1"/>
  <c r="BK20" i="124" s="1"/>
  <c r="AS65" i="124"/>
  <c r="AY65" i="124" s="1"/>
  <c r="BK65" i="124" s="1"/>
  <c r="AS22" i="124"/>
  <c r="AY22" i="124" s="1"/>
  <c r="BK22" i="124" s="1"/>
  <c r="AS23" i="124"/>
  <c r="AY23" i="124" s="1"/>
  <c r="BK23" i="124" s="1"/>
  <c r="AS78" i="124"/>
  <c r="AY78" i="124" s="1"/>
  <c r="BK78" i="124" s="1"/>
  <c r="AS18" i="124"/>
  <c r="AY18" i="124" s="1"/>
  <c r="BK18" i="124" s="1"/>
  <c r="AS10" i="124"/>
  <c r="AY10" i="124" s="1"/>
  <c r="BK10" i="124" s="1"/>
  <c r="AS77" i="124"/>
  <c r="AY77" i="124" s="1"/>
  <c r="BK77" i="124" s="1"/>
  <c r="AS49" i="124"/>
  <c r="AY49" i="124" s="1"/>
  <c r="BK49" i="124" s="1"/>
  <c r="AS60" i="124"/>
  <c r="AY60" i="124" s="1"/>
  <c r="BK60" i="124" s="1"/>
  <c r="AS69" i="124"/>
  <c r="AY69" i="124" s="1"/>
  <c r="BK69" i="124" s="1"/>
  <c r="AS82" i="124"/>
  <c r="AY82" i="124" s="1"/>
  <c r="BK82" i="124" s="1"/>
  <c r="AS45" i="124"/>
  <c r="AY45" i="124" s="1"/>
  <c r="BK45" i="124" s="1"/>
  <c r="BK42" i="124"/>
  <c r="AS8" i="124"/>
  <c r="AY8" i="124" s="1"/>
  <c r="BK8" i="124" s="1"/>
  <c r="AS52" i="124"/>
  <c r="AY52" i="124" s="1"/>
  <c r="BK52" i="124" s="1"/>
  <c r="AS83" i="124"/>
  <c r="AY83" i="124" s="1"/>
  <c r="BK83" i="124" s="1"/>
  <c r="AS13" i="124"/>
  <c r="AY13" i="124" s="1"/>
  <c r="BK13" i="124" s="1"/>
  <c r="AS101" i="124"/>
  <c r="AY101" i="124" s="1"/>
  <c r="BK101" i="124" s="1"/>
  <c r="AP76" i="124"/>
  <c r="AV76" i="124" s="1"/>
  <c r="BH76" i="124" s="1"/>
  <c r="AS68" i="124"/>
  <c r="AY68" i="124" s="1"/>
  <c r="BK68" i="124" s="1"/>
  <c r="AS99" i="124"/>
  <c r="AY99" i="124" s="1"/>
  <c r="BK99" i="124" s="1"/>
  <c r="AS9" i="124"/>
  <c r="AY9" i="124" s="1"/>
  <c r="AS66" i="124"/>
  <c r="AY66" i="124" s="1"/>
  <c r="BK66" i="124" s="1"/>
  <c r="AS87" i="124"/>
  <c r="AY87" i="124" s="1"/>
  <c r="BK87" i="124" s="1"/>
  <c r="AS47" i="124"/>
  <c r="AY47" i="124" s="1"/>
  <c r="BK47" i="124" s="1"/>
  <c r="AP13" i="124"/>
  <c r="AV13" i="124" s="1"/>
  <c r="BH13" i="124" s="1"/>
  <c r="AP7" i="124"/>
  <c r="AV7" i="124" s="1"/>
  <c r="AP30" i="124"/>
  <c r="AV30" i="124" s="1"/>
  <c r="BH30" i="124" s="1"/>
  <c r="AP12" i="124"/>
  <c r="AV12" i="124" s="1"/>
  <c r="AP44" i="124"/>
  <c r="AV44" i="124" s="1"/>
  <c r="AP33" i="124"/>
  <c r="AV33" i="124" s="1"/>
  <c r="BH33" i="124" s="1"/>
  <c r="AS19" i="124"/>
  <c r="AY19" i="124" s="1"/>
  <c r="BK19" i="124" s="1"/>
  <c r="AS85" i="124"/>
  <c r="AY85" i="124" s="1"/>
  <c r="BK85" i="124" s="1"/>
  <c r="AS33" i="124"/>
  <c r="AY33" i="124" s="1"/>
  <c r="BK33" i="124" s="1"/>
  <c r="AP53" i="124"/>
  <c r="AV53" i="124" s="1"/>
  <c r="BH53" i="124" s="1"/>
  <c r="AP87" i="124"/>
  <c r="AV87" i="124" s="1"/>
  <c r="BH87" i="124" s="1"/>
  <c r="AP57" i="124"/>
  <c r="AV57" i="124" s="1"/>
  <c r="BH57" i="124" s="1"/>
  <c r="AP10" i="124"/>
  <c r="AV10" i="124" s="1"/>
  <c r="BH10" i="124" s="1"/>
  <c r="AP84" i="124"/>
  <c r="AV84" i="124" s="1"/>
  <c r="BH84" i="124" s="1"/>
  <c r="AP60" i="124"/>
  <c r="AV60" i="124" s="1"/>
  <c r="BH60" i="124" s="1"/>
  <c r="AP8" i="124"/>
  <c r="AV8" i="124" s="1"/>
  <c r="BH8" i="124" s="1"/>
  <c r="AP80" i="124"/>
  <c r="AV80" i="124" s="1"/>
  <c r="BH80" i="124" s="1"/>
  <c r="AP68" i="124"/>
  <c r="AV68" i="124" s="1"/>
  <c r="BH68" i="124" s="1"/>
  <c r="AP29" i="124"/>
  <c r="AV29" i="124" s="1"/>
  <c r="BH42" i="124"/>
  <c r="AP62" i="124"/>
  <c r="AV62" i="124" s="1"/>
  <c r="BH62" i="124" s="1"/>
  <c r="AP97" i="124"/>
  <c r="AV97" i="124" s="1"/>
  <c r="BH97" i="124" s="1"/>
  <c r="AP65" i="124"/>
  <c r="AV65" i="124" s="1"/>
  <c r="BH65" i="124" s="1"/>
  <c r="AP88" i="124"/>
  <c r="AV88" i="124" s="1"/>
  <c r="BH88" i="124" s="1"/>
  <c r="G43" i="48"/>
  <c r="G44" i="48" s="1"/>
  <c r="AS44" i="124"/>
  <c r="AY44" i="124" s="1"/>
  <c r="AS31" i="124"/>
  <c r="AY31" i="124" s="1"/>
  <c r="BK31" i="124" s="1"/>
  <c r="AP92" i="124"/>
  <c r="AV92" i="124" s="1"/>
  <c r="BH92" i="124" s="1"/>
  <c r="AP79" i="124"/>
  <c r="AV79" i="124" s="1"/>
  <c r="BH79" i="124" s="1"/>
  <c r="AS54" i="124"/>
  <c r="AY54" i="124" s="1"/>
  <c r="BK54" i="124" s="1"/>
  <c r="AS91" i="124"/>
  <c r="AY91" i="124" s="1"/>
  <c r="BK91" i="124" s="1"/>
  <c r="AS90" i="124"/>
  <c r="AY90" i="124" s="1"/>
  <c r="BK90" i="124" s="1"/>
  <c r="AP77" i="124"/>
  <c r="AV77" i="124" s="1"/>
  <c r="BH77" i="124" s="1"/>
  <c r="AP9" i="124"/>
  <c r="AV9" i="124" s="1"/>
  <c r="AP86" i="124"/>
  <c r="AV86" i="124" s="1"/>
  <c r="BH86" i="124" s="1"/>
  <c r="AP22" i="124"/>
  <c r="AV22" i="124" s="1"/>
  <c r="BH22" i="124" s="1"/>
  <c r="AP50" i="124"/>
  <c r="AV50" i="124" s="1"/>
  <c r="BH50" i="124" s="1"/>
  <c r="AS79" i="124"/>
  <c r="AY79" i="124" s="1"/>
  <c r="BK79" i="124" s="1"/>
  <c r="AS59" i="124"/>
  <c r="AY59" i="124" s="1"/>
  <c r="BK59" i="124" s="1"/>
  <c r="AS73" i="124"/>
  <c r="AY73" i="124" s="1"/>
  <c r="BK73" i="124" s="1"/>
  <c r="AP17" i="124"/>
  <c r="AV17" i="124" s="1"/>
  <c r="BH17" i="124" s="1"/>
  <c r="D58" i="101"/>
  <c r="D59" i="101" s="1"/>
  <c r="AP32" i="124"/>
  <c r="AV32" i="124" s="1"/>
  <c r="BH32" i="124" s="1"/>
  <c r="AS62" i="124"/>
  <c r="AY62" i="124" s="1"/>
  <c r="BK62" i="124" s="1"/>
  <c r="AP23" i="124"/>
  <c r="AV23" i="124" s="1"/>
  <c r="BH23" i="124" s="1"/>
  <c r="AP69" i="124"/>
  <c r="AV69" i="124" s="1"/>
  <c r="BH69" i="124" s="1"/>
  <c r="AP49" i="124"/>
  <c r="AV49" i="124" s="1"/>
  <c r="BH49" i="124" s="1"/>
  <c r="AP47" i="124"/>
  <c r="AV47" i="124" s="1"/>
  <c r="BH47" i="124" s="1"/>
  <c r="AP85" i="124"/>
  <c r="AV85" i="124" s="1"/>
  <c r="BH85" i="124" s="1"/>
  <c r="AP64" i="124"/>
  <c r="AV64" i="124" s="1"/>
  <c r="BH64" i="124" s="1"/>
  <c r="AP73" i="124"/>
  <c r="AV73" i="124" s="1"/>
  <c r="BH73" i="124" s="1"/>
  <c r="AP54" i="124"/>
  <c r="AV54" i="124" s="1"/>
  <c r="BH54" i="124" s="1"/>
  <c r="AS95" i="124"/>
  <c r="AY95" i="124" s="1"/>
  <c r="BK95" i="124" s="1"/>
  <c r="AS71" i="124"/>
  <c r="AY71" i="124" s="1"/>
  <c r="BK71" i="124" s="1"/>
  <c r="AS61" i="124"/>
  <c r="AY61" i="124" s="1"/>
  <c r="BK61" i="124" s="1"/>
  <c r="AS43" i="124"/>
  <c r="AY43" i="124" s="1"/>
  <c r="BK43" i="124" s="1"/>
  <c r="AS80" i="124"/>
  <c r="AY80" i="124" s="1"/>
  <c r="BK80" i="124" s="1"/>
  <c r="AP20" i="124"/>
  <c r="AV20" i="124" s="1"/>
  <c r="BH20" i="124" s="1"/>
  <c r="AP98" i="124"/>
  <c r="AV98" i="124" s="1"/>
  <c r="BH98" i="124" s="1"/>
  <c r="AP70" i="124"/>
  <c r="AV70" i="124" s="1"/>
  <c r="BH70" i="124" s="1"/>
  <c r="AP96" i="124"/>
  <c r="AV96" i="124" s="1"/>
  <c r="BH96" i="124" s="1"/>
  <c r="AP72" i="124"/>
  <c r="AV72" i="124" s="1"/>
  <c r="BH72" i="124" s="1"/>
  <c r="AP59" i="124"/>
  <c r="AV59" i="124" s="1"/>
  <c r="BH59" i="124" s="1"/>
  <c r="AP52" i="124"/>
  <c r="AV52" i="124" s="1"/>
  <c r="BH52" i="124" s="1"/>
  <c r="AP89" i="124"/>
  <c r="AV89" i="124" s="1"/>
  <c r="BH89" i="124" s="1"/>
  <c r="AS89" i="124"/>
  <c r="AY89" i="124" s="1"/>
  <c r="BK89" i="124" s="1"/>
  <c r="AN102" i="124"/>
  <c r="AS36" i="124"/>
  <c r="AY36" i="124" s="1"/>
  <c r="BK36" i="124" s="1"/>
  <c r="AS67" i="124"/>
  <c r="AY67" i="124" s="1"/>
  <c r="BK67" i="124" s="1"/>
  <c r="AS75" i="124"/>
  <c r="AY75" i="124" s="1"/>
  <c r="BK75" i="124" s="1"/>
  <c r="AS50" i="124"/>
  <c r="AY50" i="124" s="1"/>
  <c r="BK50" i="124" s="1"/>
  <c r="AP18" i="124"/>
  <c r="AV18" i="124" s="1"/>
  <c r="BH18" i="124" s="1"/>
  <c r="AP26" i="124"/>
  <c r="AP31" i="124"/>
  <c r="AV31" i="124" s="1"/>
  <c r="BH31" i="124" s="1"/>
  <c r="AP93" i="124"/>
  <c r="AV93" i="124" s="1"/>
  <c r="BH93" i="124" s="1"/>
  <c r="AP101" i="124"/>
  <c r="AV101" i="124" s="1"/>
  <c r="BH101" i="124" s="1"/>
  <c r="AP67" i="124"/>
  <c r="AV67" i="124" s="1"/>
  <c r="BH67" i="124" s="1"/>
  <c r="AP66" i="124"/>
  <c r="AV66" i="124" s="1"/>
  <c r="BH66" i="124" s="1"/>
  <c r="AS46" i="124"/>
  <c r="AS29" i="124"/>
  <c r="AS55" i="124"/>
  <c r="AY55" i="124" s="1"/>
  <c r="BK55" i="124" s="1"/>
  <c r="AP19" i="124"/>
  <c r="AV19" i="124" s="1"/>
  <c r="BH19" i="124" s="1"/>
  <c r="AP51" i="124"/>
  <c r="AV51" i="124" s="1"/>
  <c r="BH51" i="124" s="1"/>
  <c r="AP46" i="124"/>
  <c r="AP78" i="124"/>
  <c r="AV78" i="124" s="1"/>
  <c r="BH78" i="124" s="1"/>
  <c r="AP74" i="124"/>
  <c r="AV74" i="124" s="1"/>
  <c r="BH74" i="124" s="1"/>
  <c r="AP91" i="124"/>
  <c r="AV91" i="124" s="1"/>
  <c r="BH91" i="124" s="1"/>
  <c r="AP34" i="124"/>
  <c r="AV34" i="124" s="1"/>
  <c r="BH34" i="124" s="1"/>
  <c r="AS98" i="124"/>
  <c r="AY98" i="124" s="1"/>
  <c r="BK98" i="124" s="1"/>
  <c r="G58" i="101"/>
  <c r="G59" i="101" s="1"/>
  <c r="AS12" i="124"/>
  <c r="AS16" i="124"/>
  <c r="AS7" i="124"/>
  <c r="AS56" i="124"/>
  <c r="AY56" i="124" s="1"/>
  <c r="BK56" i="124" s="1"/>
  <c r="E83" i="48"/>
  <c r="E84" i="48" s="1"/>
  <c r="AP15" i="124"/>
  <c r="AV15" i="124" s="1"/>
  <c r="BH15" i="124" s="1"/>
  <c r="AP41" i="124"/>
  <c r="AV41" i="124" s="1"/>
  <c r="BH41" i="124" s="1"/>
  <c r="AP71" i="124"/>
  <c r="AV71" i="124" s="1"/>
  <c r="BH71" i="124" s="1"/>
  <c r="AP56" i="124"/>
  <c r="AV56" i="124" s="1"/>
  <c r="BH56" i="124" s="1"/>
  <c r="AP94" i="124"/>
  <c r="AV94" i="124" s="1"/>
  <c r="BH94" i="124" s="1"/>
  <c r="AP83" i="124"/>
  <c r="AV83" i="124" s="1"/>
  <c r="BH83" i="124" s="1"/>
  <c r="AS34" i="124"/>
  <c r="AY34" i="124" s="1"/>
  <c r="BK34" i="124" s="1"/>
  <c r="AS88" i="124"/>
  <c r="AY88" i="124" s="1"/>
  <c r="BK88" i="124" s="1"/>
  <c r="AS96" i="124"/>
  <c r="AY96" i="124" s="1"/>
  <c r="BK96" i="124" s="1"/>
  <c r="AS58" i="124"/>
  <c r="AY58" i="124" s="1"/>
  <c r="BK58" i="124" s="1"/>
  <c r="J83" i="48"/>
  <c r="J84" i="48" s="1"/>
  <c r="E52" i="101"/>
  <c r="E53" i="101" s="1"/>
  <c r="E58" i="101" s="1"/>
  <c r="E59" i="101" s="1"/>
  <c r="AP100" i="124"/>
  <c r="AV100" i="124" s="1"/>
  <c r="BH100" i="124" s="1"/>
  <c r="AP48" i="124"/>
  <c r="AV48" i="124" s="1"/>
  <c r="BH48" i="124" s="1"/>
  <c r="AP61" i="124"/>
  <c r="AV61" i="124" s="1"/>
  <c r="BH61" i="124" s="1"/>
  <c r="AP36" i="124"/>
  <c r="AV36" i="124" s="1"/>
  <c r="BH36" i="124" s="1"/>
  <c r="F52" i="101"/>
  <c r="F53" i="101" s="1"/>
  <c r="AR81" i="124" s="1"/>
  <c r="AX81" i="124" s="1"/>
  <c r="BJ81" i="124" s="1"/>
  <c r="AS51" i="124"/>
  <c r="AY51" i="124" s="1"/>
  <c r="BK51" i="124" s="1"/>
  <c r="AS41" i="124"/>
  <c r="AY41" i="124" s="1"/>
  <c r="BK41" i="124" s="1"/>
  <c r="AS92" i="124"/>
  <c r="AY92" i="124" s="1"/>
  <c r="BK92" i="124" s="1"/>
  <c r="AS76" i="124"/>
  <c r="AY76" i="124" s="1"/>
  <c r="BK76" i="124" s="1"/>
  <c r="AS97" i="124"/>
  <c r="AY97" i="124" s="1"/>
  <c r="BK97" i="124" s="1"/>
  <c r="I43" i="48"/>
  <c r="I44" i="48" s="1"/>
  <c r="AS93" i="124"/>
  <c r="AY93" i="124" s="1"/>
  <c r="BK93" i="124" s="1"/>
  <c r="AS53" i="124"/>
  <c r="AY53" i="124" s="1"/>
  <c r="BK53" i="124" s="1"/>
  <c r="AP14" i="124"/>
  <c r="AV14" i="124" s="1"/>
  <c r="BH14" i="124" s="1"/>
  <c r="AP58" i="124"/>
  <c r="AV58" i="124" s="1"/>
  <c r="BH58" i="124" s="1"/>
  <c r="AP75" i="124"/>
  <c r="AV75" i="124" s="1"/>
  <c r="BH75" i="124" s="1"/>
  <c r="AP90" i="124"/>
  <c r="AV90" i="124" s="1"/>
  <c r="BH90" i="124" s="1"/>
  <c r="AP81" i="124"/>
  <c r="AV81" i="124" s="1"/>
  <c r="BH81" i="124" s="1"/>
  <c r="AP55" i="124"/>
  <c r="AV55" i="124" s="1"/>
  <c r="BH55" i="124" s="1"/>
  <c r="J36" i="48"/>
  <c r="AS14" i="124"/>
  <c r="AY14" i="124" s="1"/>
  <c r="BK14" i="124" s="1"/>
  <c r="AS64" i="124"/>
  <c r="AY64" i="124" s="1"/>
  <c r="BK64" i="124" s="1"/>
  <c r="AS30" i="124"/>
  <c r="AY30" i="124" s="1"/>
  <c r="BK30" i="124" s="1"/>
  <c r="AS100" i="124"/>
  <c r="AY100" i="124" s="1"/>
  <c r="BK100" i="124" s="1"/>
  <c r="AS86" i="124"/>
  <c r="AY86" i="124" s="1"/>
  <c r="BK86" i="124" s="1"/>
  <c r="AS84" i="124"/>
  <c r="AY84" i="124" s="1"/>
  <c r="BK84" i="124" s="1"/>
  <c r="J30" i="48"/>
  <c r="I9" i="131"/>
  <c r="K9" i="131" s="1"/>
  <c r="H43" i="48"/>
  <c r="H44" i="48" s="1"/>
  <c r="AP21" i="124"/>
  <c r="AP11" i="124"/>
  <c r="AV11" i="124" s="1"/>
  <c r="BH11" i="124" s="1"/>
  <c r="AP99" i="124"/>
  <c r="AV99" i="124" s="1"/>
  <c r="BH99" i="124" s="1"/>
  <c r="AP82" i="124"/>
  <c r="AV82" i="124" s="1"/>
  <c r="BH82" i="124" s="1"/>
  <c r="AP43" i="124"/>
  <c r="AV43" i="124" s="1"/>
  <c r="BH43" i="124" s="1"/>
  <c r="AP45" i="124"/>
  <c r="AV45" i="124" s="1"/>
  <c r="BH45" i="124" s="1"/>
  <c r="AP63" i="124"/>
  <c r="AV63" i="124" s="1"/>
  <c r="BH63" i="124" s="1"/>
  <c r="AP95" i="124"/>
  <c r="AV95" i="124" s="1"/>
  <c r="BH95" i="124" s="1"/>
  <c r="J35" i="48"/>
  <c r="AS21" i="124"/>
  <c r="AS11" i="124"/>
  <c r="AY11" i="124" s="1"/>
  <c r="BK11" i="124" s="1"/>
  <c r="AS70" i="124"/>
  <c r="AY70" i="124" s="1"/>
  <c r="BK70" i="124" s="1"/>
  <c r="AS57" i="124"/>
  <c r="AY57" i="124" s="1"/>
  <c r="BK57" i="124" s="1"/>
  <c r="AS74" i="124"/>
  <c r="AY74" i="124" s="1"/>
  <c r="BK74" i="124" s="1"/>
  <c r="AS72" i="124"/>
  <c r="AY72" i="124" s="1"/>
  <c r="BK72" i="124" s="1"/>
  <c r="AS48" i="124"/>
  <c r="AY48" i="124" s="1"/>
  <c r="BK48" i="124" s="1"/>
  <c r="AS32" i="124"/>
  <c r="AY32" i="124" s="1"/>
  <c r="BK32" i="124" s="1"/>
  <c r="K12" i="131" l="1"/>
  <c r="I99" i="48"/>
  <c r="AQ91" i="124"/>
  <c r="AW91" i="124" s="1"/>
  <c r="BI91" i="124" s="1"/>
  <c r="AQ92" i="124"/>
  <c r="AW92" i="124" s="1"/>
  <c r="BI92" i="124" s="1"/>
  <c r="AR15" i="124"/>
  <c r="AX15" i="124" s="1"/>
  <c r="BJ15" i="124" s="1"/>
  <c r="AQ19" i="124"/>
  <c r="AW19" i="124" s="1"/>
  <c r="BI19" i="124" s="1"/>
  <c r="AR10" i="124"/>
  <c r="AX10" i="124" s="1"/>
  <c r="BJ10" i="124" s="1"/>
  <c r="AQ76" i="124"/>
  <c r="AW76" i="124" s="1"/>
  <c r="BI76" i="124" s="1"/>
  <c r="AR58" i="124"/>
  <c r="AX58" i="124" s="1"/>
  <c r="BJ58" i="124" s="1"/>
  <c r="AQ68" i="124"/>
  <c r="AW68" i="124" s="1"/>
  <c r="BI68" i="124" s="1"/>
  <c r="AR86" i="124"/>
  <c r="AX86" i="124" s="1"/>
  <c r="BJ86" i="124" s="1"/>
  <c r="AQ62" i="124"/>
  <c r="AW62" i="124" s="1"/>
  <c r="BI62" i="124" s="1"/>
  <c r="I101" i="48"/>
  <c r="AQ94" i="124"/>
  <c r="AW94" i="124" s="1"/>
  <c r="BI94" i="124" s="1"/>
  <c r="AQ54" i="124"/>
  <c r="AW54" i="124" s="1"/>
  <c r="BI54" i="124" s="1"/>
  <c r="F98" i="48"/>
  <c r="AQ71" i="124"/>
  <c r="AW71" i="124" s="1"/>
  <c r="BI71" i="124" s="1"/>
  <c r="AQ43" i="124"/>
  <c r="AW43" i="124" s="1"/>
  <c r="BI43" i="124" s="1"/>
  <c r="AQ70" i="124"/>
  <c r="AW70" i="124" s="1"/>
  <c r="BI70" i="124" s="1"/>
  <c r="AQ74" i="124"/>
  <c r="AW74" i="124" s="1"/>
  <c r="BI74" i="124" s="1"/>
  <c r="AQ21" i="124"/>
  <c r="AW21" i="124" s="1"/>
  <c r="AQ16" i="124"/>
  <c r="AW16" i="124" s="1"/>
  <c r="AQ67" i="124"/>
  <c r="AW67" i="124" s="1"/>
  <c r="BI67" i="124" s="1"/>
  <c r="AR45" i="124"/>
  <c r="AX45" i="124" s="1"/>
  <c r="BJ45" i="124" s="1"/>
  <c r="AQ10" i="124"/>
  <c r="AW10" i="124" s="1"/>
  <c r="BI10" i="124" s="1"/>
  <c r="AQ55" i="124"/>
  <c r="AW55" i="124" s="1"/>
  <c r="BI55" i="124" s="1"/>
  <c r="AQ83" i="124"/>
  <c r="AW83" i="124" s="1"/>
  <c r="BI83" i="124" s="1"/>
  <c r="AR68" i="124"/>
  <c r="AX68" i="124" s="1"/>
  <c r="BJ68" i="124" s="1"/>
  <c r="AQ13" i="124"/>
  <c r="AW13" i="124" s="1"/>
  <c r="BI13" i="124" s="1"/>
  <c r="AQ69" i="124"/>
  <c r="AW69" i="124" s="1"/>
  <c r="BI69" i="124" s="1"/>
  <c r="AQ85" i="124"/>
  <c r="AW85" i="124" s="1"/>
  <c r="BI85" i="124" s="1"/>
  <c r="AQ86" i="124"/>
  <c r="AW86" i="124" s="1"/>
  <c r="BI86" i="124" s="1"/>
  <c r="AQ80" i="124"/>
  <c r="AW80" i="124" s="1"/>
  <c r="BI80" i="124" s="1"/>
  <c r="AQ50" i="124"/>
  <c r="AW50" i="124" s="1"/>
  <c r="BI50" i="124" s="1"/>
  <c r="AQ52" i="124"/>
  <c r="AW52" i="124" s="1"/>
  <c r="BI52" i="124" s="1"/>
  <c r="AQ29" i="124"/>
  <c r="AW29" i="124" s="1"/>
  <c r="AQ100" i="124"/>
  <c r="AW100" i="124" s="1"/>
  <c r="BI100" i="124" s="1"/>
  <c r="AQ49" i="124"/>
  <c r="AW49" i="124" s="1"/>
  <c r="BI49" i="124" s="1"/>
  <c r="AQ31" i="124"/>
  <c r="AW31" i="124" s="1"/>
  <c r="BI31" i="124" s="1"/>
  <c r="AR17" i="124"/>
  <c r="AX17" i="124" s="1"/>
  <c r="BJ17" i="124" s="1"/>
  <c r="AR46" i="124"/>
  <c r="AX46" i="124" s="1"/>
  <c r="AR91" i="124"/>
  <c r="AX91" i="124" s="1"/>
  <c r="BJ91" i="124" s="1"/>
  <c r="AR44" i="124"/>
  <c r="F91" i="48"/>
  <c r="AR52" i="124"/>
  <c r="AX52" i="124" s="1"/>
  <c r="BJ52" i="124" s="1"/>
  <c r="F96" i="48"/>
  <c r="AR33" i="124"/>
  <c r="AX33" i="124" s="1"/>
  <c r="BJ33" i="124" s="1"/>
  <c r="AR61" i="124"/>
  <c r="AX61" i="124" s="1"/>
  <c r="BJ61" i="124" s="1"/>
  <c r="AQ23" i="124"/>
  <c r="AW23" i="124" s="1"/>
  <c r="BI23" i="124" s="1"/>
  <c r="AQ96" i="124"/>
  <c r="AW96" i="124" s="1"/>
  <c r="BI96" i="124" s="1"/>
  <c r="F93" i="48"/>
  <c r="AR76" i="124"/>
  <c r="AX76" i="124" s="1"/>
  <c r="BJ76" i="124" s="1"/>
  <c r="AR53" i="124"/>
  <c r="AX53" i="124" s="1"/>
  <c r="BJ53" i="124" s="1"/>
  <c r="AR36" i="124"/>
  <c r="AX36" i="124" s="1"/>
  <c r="BJ36" i="124" s="1"/>
  <c r="AQ11" i="124"/>
  <c r="AW11" i="124" s="1"/>
  <c r="BI11" i="124" s="1"/>
  <c r="BI42" i="124"/>
  <c r="AQ58" i="124"/>
  <c r="AW58" i="124" s="1"/>
  <c r="BI58" i="124" s="1"/>
  <c r="AQ26" i="124"/>
  <c r="AW26" i="124" s="1"/>
  <c r="AR69" i="124"/>
  <c r="AX69" i="124" s="1"/>
  <c r="BJ69" i="124" s="1"/>
  <c r="AR20" i="124"/>
  <c r="AX20" i="124" s="1"/>
  <c r="BJ20" i="124" s="1"/>
  <c r="AR73" i="124"/>
  <c r="AX73" i="124" s="1"/>
  <c r="BJ73" i="124" s="1"/>
  <c r="AR101" i="124"/>
  <c r="AX101" i="124" s="1"/>
  <c r="BJ101" i="124" s="1"/>
  <c r="AQ14" i="124"/>
  <c r="AW14" i="124" s="1"/>
  <c r="BI14" i="124" s="1"/>
  <c r="AQ61" i="124"/>
  <c r="AW61" i="124" s="1"/>
  <c r="BI61" i="124" s="1"/>
  <c r="AQ95" i="124"/>
  <c r="AW95" i="124" s="1"/>
  <c r="BI95" i="124" s="1"/>
  <c r="AR18" i="124"/>
  <c r="AX18" i="124" s="1"/>
  <c r="BJ18" i="124" s="1"/>
  <c r="AR87" i="124"/>
  <c r="AX87" i="124" s="1"/>
  <c r="BJ87" i="124" s="1"/>
  <c r="AR23" i="124"/>
  <c r="AX23" i="124" s="1"/>
  <c r="BJ23" i="124" s="1"/>
  <c r="AR99" i="124"/>
  <c r="AX99" i="124" s="1"/>
  <c r="BJ99" i="124" s="1"/>
  <c r="AQ32" i="124"/>
  <c r="AW32" i="124" s="1"/>
  <c r="BI32" i="124" s="1"/>
  <c r="AQ15" i="124"/>
  <c r="AW15" i="124" s="1"/>
  <c r="BI15" i="124" s="1"/>
  <c r="AQ59" i="124"/>
  <c r="AW59" i="124" s="1"/>
  <c r="BI59" i="124" s="1"/>
  <c r="AQ90" i="124"/>
  <c r="AW90" i="124" s="1"/>
  <c r="BI90" i="124" s="1"/>
  <c r="AQ44" i="124"/>
  <c r="AW44" i="124" s="1"/>
  <c r="AR72" i="124"/>
  <c r="AX72" i="124" s="1"/>
  <c r="BJ72" i="124" s="1"/>
  <c r="AR57" i="124"/>
  <c r="AX57" i="124" s="1"/>
  <c r="BJ57" i="124" s="1"/>
  <c r="AR77" i="124"/>
  <c r="AX77" i="124" s="1"/>
  <c r="BJ77" i="124" s="1"/>
  <c r="AR32" i="124"/>
  <c r="AX32" i="124" s="1"/>
  <c r="BJ32" i="124" s="1"/>
  <c r="AR62" i="124"/>
  <c r="AX62" i="124" s="1"/>
  <c r="BJ62" i="124" s="1"/>
  <c r="AR29" i="124"/>
  <c r="AQ20" i="124"/>
  <c r="AW20" i="124" s="1"/>
  <c r="BI20" i="124" s="1"/>
  <c r="AQ30" i="124"/>
  <c r="AW30" i="124" s="1"/>
  <c r="BI30" i="124" s="1"/>
  <c r="AQ81" i="124"/>
  <c r="AW81" i="124" s="1"/>
  <c r="BI81" i="124" s="1"/>
  <c r="AQ98" i="124"/>
  <c r="AW98" i="124" s="1"/>
  <c r="BI98" i="124" s="1"/>
  <c r="AQ82" i="124"/>
  <c r="AW82" i="124" s="1"/>
  <c r="BI82" i="124" s="1"/>
  <c r="AQ75" i="124"/>
  <c r="AW75" i="124" s="1"/>
  <c r="BI75" i="124" s="1"/>
  <c r="AR9" i="124"/>
  <c r="AX9" i="124" s="1"/>
  <c r="AR59" i="124"/>
  <c r="AX59" i="124" s="1"/>
  <c r="BJ59" i="124" s="1"/>
  <c r="AR80" i="124"/>
  <c r="AX80" i="124" s="1"/>
  <c r="BJ80" i="124" s="1"/>
  <c r="AR84" i="124"/>
  <c r="AX84" i="124" s="1"/>
  <c r="BJ84" i="124" s="1"/>
  <c r="AR100" i="124"/>
  <c r="AX100" i="124" s="1"/>
  <c r="BJ100" i="124" s="1"/>
  <c r="AR16" i="124"/>
  <c r="AX16" i="124" s="1"/>
  <c r="AR67" i="124"/>
  <c r="AX67" i="124" s="1"/>
  <c r="BJ67" i="124" s="1"/>
  <c r="AR94" i="124"/>
  <c r="AX94" i="124" s="1"/>
  <c r="BJ94" i="124" s="1"/>
  <c r="AR41" i="124"/>
  <c r="AX41" i="124" s="1"/>
  <c r="BJ41" i="124" s="1"/>
  <c r="AR43" i="124"/>
  <c r="AX43" i="124" s="1"/>
  <c r="BJ43" i="124" s="1"/>
  <c r="AR78" i="124"/>
  <c r="AX78" i="124" s="1"/>
  <c r="BJ78" i="124" s="1"/>
  <c r="AR90" i="124"/>
  <c r="AX90" i="124" s="1"/>
  <c r="BJ90" i="124" s="1"/>
  <c r="AR88" i="124"/>
  <c r="AX88" i="124" s="1"/>
  <c r="BJ88" i="124" s="1"/>
  <c r="AR89" i="124"/>
  <c r="AX89" i="124" s="1"/>
  <c r="BJ89" i="124" s="1"/>
  <c r="AR12" i="124"/>
  <c r="H98" i="48" s="1"/>
  <c r="AR85" i="124"/>
  <c r="AX85" i="124" s="1"/>
  <c r="BJ85" i="124" s="1"/>
  <c r="AR31" i="124"/>
  <c r="AX31" i="124" s="1"/>
  <c r="BJ31" i="124" s="1"/>
  <c r="AR93" i="124"/>
  <c r="AX93" i="124" s="1"/>
  <c r="BJ93" i="124" s="1"/>
  <c r="AR66" i="124"/>
  <c r="AX66" i="124" s="1"/>
  <c r="BJ66" i="124" s="1"/>
  <c r="AR51" i="124"/>
  <c r="AX51" i="124" s="1"/>
  <c r="BJ51" i="124" s="1"/>
  <c r="AQ36" i="124"/>
  <c r="AW36" i="124" s="1"/>
  <c r="BI36" i="124" s="1"/>
  <c r="AQ101" i="124"/>
  <c r="AW101" i="124" s="1"/>
  <c r="BI101" i="124" s="1"/>
  <c r="AR60" i="124"/>
  <c r="AX60" i="124" s="1"/>
  <c r="BJ60" i="124" s="1"/>
  <c r="AR11" i="124"/>
  <c r="AX11" i="124" s="1"/>
  <c r="BJ11" i="124" s="1"/>
  <c r="AR97" i="124"/>
  <c r="AX97" i="124" s="1"/>
  <c r="BJ97" i="124" s="1"/>
  <c r="AQ89" i="124"/>
  <c r="AW89" i="124" s="1"/>
  <c r="BI89" i="124" s="1"/>
  <c r="AQ88" i="124"/>
  <c r="AW88" i="124" s="1"/>
  <c r="BI88" i="124" s="1"/>
  <c r="AQ77" i="124"/>
  <c r="AW77" i="124" s="1"/>
  <c r="BI77" i="124" s="1"/>
  <c r="AR71" i="124"/>
  <c r="AX71" i="124" s="1"/>
  <c r="BJ71" i="124" s="1"/>
  <c r="AR48" i="124"/>
  <c r="AX48" i="124" s="1"/>
  <c r="BJ48" i="124" s="1"/>
  <c r="AR47" i="124"/>
  <c r="AX47" i="124" s="1"/>
  <c r="BJ47" i="124" s="1"/>
  <c r="AR65" i="124"/>
  <c r="AX65" i="124" s="1"/>
  <c r="BJ65" i="124" s="1"/>
  <c r="AR30" i="124"/>
  <c r="AX30" i="124" s="1"/>
  <c r="BJ30" i="124" s="1"/>
  <c r="AQ18" i="124"/>
  <c r="AW18" i="124" s="1"/>
  <c r="BI18" i="124" s="1"/>
  <c r="AQ93" i="124"/>
  <c r="AW93" i="124" s="1"/>
  <c r="BI93" i="124" s="1"/>
  <c r="AQ79" i="124"/>
  <c r="AW79" i="124" s="1"/>
  <c r="BI79" i="124" s="1"/>
  <c r="AR13" i="124"/>
  <c r="AX13" i="124" s="1"/>
  <c r="BJ13" i="124" s="1"/>
  <c r="AR95" i="124"/>
  <c r="AX95" i="124" s="1"/>
  <c r="BJ95" i="124" s="1"/>
  <c r="AR54" i="124"/>
  <c r="AX54" i="124" s="1"/>
  <c r="BJ54" i="124" s="1"/>
  <c r="BJ42" i="124"/>
  <c r="AR92" i="124"/>
  <c r="AX92" i="124" s="1"/>
  <c r="BJ92" i="124" s="1"/>
  <c r="AQ12" i="124"/>
  <c r="AW12" i="124" s="1"/>
  <c r="AQ65" i="124"/>
  <c r="AW65" i="124" s="1"/>
  <c r="BI65" i="124" s="1"/>
  <c r="AQ99" i="124"/>
  <c r="AW99" i="124" s="1"/>
  <c r="BI99" i="124" s="1"/>
  <c r="AQ63" i="124"/>
  <c r="AW63" i="124" s="1"/>
  <c r="BI63" i="124" s="1"/>
  <c r="AQ60" i="124"/>
  <c r="AW60" i="124" s="1"/>
  <c r="BI60" i="124" s="1"/>
  <c r="AQ34" i="124"/>
  <c r="AW34" i="124" s="1"/>
  <c r="BI34" i="124" s="1"/>
  <c r="AQ22" i="124"/>
  <c r="AW22" i="124" s="1"/>
  <c r="BI22" i="124" s="1"/>
  <c r="AQ57" i="124"/>
  <c r="AW57" i="124" s="1"/>
  <c r="BI57" i="124" s="1"/>
  <c r="AQ78" i="124"/>
  <c r="AW78" i="124" s="1"/>
  <c r="BI78" i="124" s="1"/>
  <c r="AQ56" i="124"/>
  <c r="AW56" i="124" s="1"/>
  <c r="BI56" i="124" s="1"/>
  <c r="AQ66" i="124"/>
  <c r="AW66" i="124" s="1"/>
  <c r="BI66" i="124" s="1"/>
  <c r="AQ51" i="124"/>
  <c r="AW51" i="124" s="1"/>
  <c r="BI51" i="124" s="1"/>
  <c r="J43" i="48"/>
  <c r="J44" i="48" s="1"/>
  <c r="AQ46" i="124"/>
  <c r="AW46" i="124" s="1"/>
  <c r="AQ41" i="124"/>
  <c r="AW41" i="124" s="1"/>
  <c r="BI41" i="124" s="1"/>
  <c r="F101" i="48"/>
  <c r="AY21" i="124"/>
  <c r="I90" i="48"/>
  <c r="AR26" i="124"/>
  <c r="F58" i="101"/>
  <c r="F59" i="101" s="1"/>
  <c r="AR19" i="124"/>
  <c r="AX19" i="124" s="1"/>
  <c r="BJ19" i="124" s="1"/>
  <c r="I91" i="48"/>
  <c r="I93" i="48"/>
  <c r="C53" i="101"/>
  <c r="H52" i="101"/>
  <c r="F90" i="48"/>
  <c r="AV21" i="124"/>
  <c r="G10" i="113" s="1"/>
  <c r="I94" i="48"/>
  <c r="AY46" i="124"/>
  <c r="K8" i="131"/>
  <c r="AR22" i="124"/>
  <c r="AX22" i="124" s="1"/>
  <c r="BJ22" i="124" s="1"/>
  <c r="AR8" i="124"/>
  <c r="AX8" i="124" s="1"/>
  <c r="BJ8" i="124" s="1"/>
  <c r="AR50" i="124"/>
  <c r="AX50" i="124" s="1"/>
  <c r="BJ50" i="124" s="1"/>
  <c r="AR74" i="124"/>
  <c r="AX74" i="124" s="1"/>
  <c r="BJ74" i="124" s="1"/>
  <c r="AR82" i="124"/>
  <c r="AX82" i="124" s="1"/>
  <c r="BJ82" i="124" s="1"/>
  <c r="AR34" i="124"/>
  <c r="AX34" i="124" s="1"/>
  <c r="BJ34" i="124" s="1"/>
  <c r="AR55" i="124"/>
  <c r="AX55" i="124" s="1"/>
  <c r="BJ55" i="124" s="1"/>
  <c r="AR56" i="124"/>
  <c r="AX56" i="124" s="1"/>
  <c r="BJ56" i="124" s="1"/>
  <c r="AQ9" i="124"/>
  <c r="AQ8" i="124"/>
  <c r="AW8" i="124" s="1"/>
  <c r="BI8" i="124" s="1"/>
  <c r="AQ72" i="124"/>
  <c r="AW72" i="124" s="1"/>
  <c r="BI72" i="124" s="1"/>
  <c r="AQ47" i="124"/>
  <c r="AW47" i="124" s="1"/>
  <c r="BI47" i="124" s="1"/>
  <c r="AQ53" i="124"/>
  <c r="AW53" i="124" s="1"/>
  <c r="BI53" i="124" s="1"/>
  <c r="AQ97" i="124"/>
  <c r="AW97" i="124" s="1"/>
  <c r="BI97" i="124" s="1"/>
  <c r="AQ45" i="124"/>
  <c r="AW45" i="124" s="1"/>
  <c r="BI45" i="124" s="1"/>
  <c r="BK9" i="124"/>
  <c r="I57" i="48"/>
  <c r="J9" i="113"/>
  <c r="I53" i="48"/>
  <c r="BH12" i="124"/>
  <c r="F58" i="48"/>
  <c r="F89" i="48"/>
  <c r="AV16" i="124"/>
  <c r="AR64" i="124"/>
  <c r="AX64" i="124" s="1"/>
  <c r="BJ64" i="124" s="1"/>
  <c r="AR75" i="124"/>
  <c r="AX75" i="124" s="1"/>
  <c r="BJ75" i="124" s="1"/>
  <c r="I97" i="48"/>
  <c r="AV46" i="124"/>
  <c r="F94" i="48"/>
  <c r="BH44" i="124"/>
  <c r="G14" i="113"/>
  <c r="F61" i="48"/>
  <c r="I96" i="48"/>
  <c r="AS102" i="124"/>
  <c r="AY7" i="124"/>
  <c r="I59" i="48"/>
  <c r="BK26" i="124"/>
  <c r="I89" i="48"/>
  <c r="AY16" i="124"/>
  <c r="F53" i="48"/>
  <c r="F100" i="48"/>
  <c r="BH7" i="124"/>
  <c r="F56" i="48"/>
  <c r="AR96" i="124"/>
  <c r="AX96" i="124" s="1"/>
  <c r="BJ96" i="124" s="1"/>
  <c r="I98" i="48"/>
  <c r="AY12" i="124"/>
  <c r="AV26" i="124"/>
  <c r="F99" i="48"/>
  <c r="G13" i="113"/>
  <c r="BH29" i="124"/>
  <c r="F60" i="48"/>
  <c r="AP102" i="124"/>
  <c r="F92" i="48"/>
  <c r="G9" i="113"/>
  <c r="BH9" i="124"/>
  <c r="F57" i="48"/>
  <c r="I92" i="48"/>
  <c r="BK44" i="124"/>
  <c r="I61" i="48"/>
  <c r="J14" i="113"/>
  <c r="F97" i="48"/>
  <c r="AR14" i="124"/>
  <c r="AX14" i="124" s="1"/>
  <c r="BJ14" i="124" s="1"/>
  <c r="AR49" i="124"/>
  <c r="AX49" i="124" s="1"/>
  <c r="BJ49" i="124" s="1"/>
  <c r="AR83" i="124"/>
  <c r="AX83" i="124" s="1"/>
  <c r="BJ83" i="124" s="1"/>
  <c r="AR98" i="124"/>
  <c r="AX98" i="124" s="1"/>
  <c r="BJ98" i="124" s="1"/>
  <c r="AR79" i="124"/>
  <c r="AX79" i="124" s="1"/>
  <c r="BJ79" i="124" s="1"/>
  <c r="AR63" i="124"/>
  <c r="AX63" i="124" s="1"/>
  <c r="BJ63" i="124" s="1"/>
  <c r="AR70" i="124"/>
  <c r="AX70" i="124" s="1"/>
  <c r="BJ70" i="124" s="1"/>
  <c r="AQ17" i="124"/>
  <c r="AW17" i="124" s="1"/>
  <c r="BI17" i="124" s="1"/>
  <c r="AQ87" i="124"/>
  <c r="AW87" i="124" s="1"/>
  <c r="BI87" i="124" s="1"/>
  <c r="AQ84" i="124"/>
  <c r="AW84" i="124" s="1"/>
  <c r="BI84" i="124" s="1"/>
  <c r="AQ48" i="124"/>
  <c r="AW48" i="124" s="1"/>
  <c r="BI48" i="124" s="1"/>
  <c r="AQ64" i="124"/>
  <c r="AW64" i="124" s="1"/>
  <c r="BI64" i="124" s="1"/>
  <c r="AQ73" i="124"/>
  <c r="AW73" i="124" s="1"/>
  <c r="BI73" i="124" s="1"/>
  <c r="AQ33" i="124"/>
  <c r="AW33" i="124" s="1"/>
  <c r="BI33" i="124" s="1"/>
  <c r="AR21" i="124"/>
  <c r="AQ7" i="124"/>
  <c r="AX44" i="124"/>
  <c r="AY29" i="124"/>
  <c r="I100" i="48"/>
  <c r="AR7" i="124"/>
  <c r="G99" i="48" l="1"/>
  <c r="H101" i="48"/>
  <c r="F51" i="48"/>
  <c r="AX12" i="124"/>
  <c r="G98" i="48"/>
  <c r="H92" i="48"/>
  <c r="H100" i="48"/>
  <c r="G92" i="48"/>
  <c r="AX29" i="124"/>
  <c r="BJ29" i="124" s="1"/>
  <c r="G90" i="48"/>
  <c r="H91" i="48"/>
  <c r="G93" i="48"/>
  <c r="I95" i="48"/>
  <c r="I103" i="48" s="1"/>
  <c r="G101" i="48"/>
  <c r="G89" i="48"/>
  <c r="F95" i="48"/>
  <c r="F103" i="48" s="1"/>
  <c r="F54" i="48"/>
  <c r="BH46" i="124"/>
  <c r="G12" i="113"/>
  <c r="I51" i="48"/>
  <c r="J8" i="113"/>
  <c r="BK7" i="124"/>
  <c r="I56" i="48"/>
  <c r="AY102" i="124"/>
  <c r="H52" i="48"/>
  <c r="I11" i="113"/>
  <c r="F52" i="48"/>
  <c r="G11" i="113"/>
  <c r="BK29" i="124"/>
  <c r="J13" i="113"/>
  <c r="I60" i="48"/>
  <c r="H51" i="48"/>
  <c r="H14" i="113"/>
  <c r="G61" i="48"/>
  <c r="BI44" i="124"/>
  <c r="H12" i="113"/>
  <c r="G54" i="48"/>
  <c r="BI46" i="124"/>
  <c r="G100" i="48"/>
  <c r="G91" i="48"/>
  <c r="BI21" i="124"/>
  <c r="G50" i="48"/>
  <c r="G94" i="48"/>
  <c r="I49" i="48"/>
  <c r="BK16" i="124"/>
  <c r="BI29" i="124"/>
  <c r="H13" i="113"/>
  <c r="G60" i="48"/>
  <c r="I54" i="48"/>
  <c r="J12" i="113"/>
  <c r="BK46" i="124"/>
  <c r="H61" i="48"/>
  <c r="I14" i="113"/>
  <c r="BJ44" i="124"/>
  <c r="BI26" i="124"/>
  <c r="G59" i="48"/>
  <c r="G97" i="48"/>
  <c r="AW9" i="124"/>
  <c r="H93" i="48"/>
  <c r="G53" i="48"/>
  <c r="G49" i="48"/>
  <c r="BI16" i="124"/>
  <c r="H11" i="113"/>
  <c r="G52" i="48"/>
  <c r="AX26" i="124"/>
  <c r="H99" i="48"/>
  <c r="J11" i="113"/>
  <c r="I52" i="48"/>
  <c r="BH21" i="124"/>
  <c r="F50" i="48"/>
  <c r="BJ9" i="124"/>
  <c r="H57" i="48"/>
  <c r="I9" i="113"/>
  <c r="H96" i="48"/>
  <c r="AR102" i="124"/>
  <c r="AX7" i="124"/>
  <c r="J10" i="113"/>
  <c r="BK12" i="124"/>
  <c r="I58" i="48"/>
  <c r="F49" i="48"/>
  <c r="BH16" i="124"/>
  <c r="H97" i="48"/>
  <c r="G58" i="48"/>
  <c r="H10" i="113"/>
  <c r="BI12" i="124"/>
  <c r="AQ102" i="124"/>
  <c r="G96" i="48"/>
  <c r="AW7" i="124"/>
  <c r="F59" i="48"/>
  <c r="F55" i="48" s="1"/>
  <c r="BH26" i="124"/>
  <c r="AV102" i="124"/>
  <c r="H90" i="48"/>
  <c r="AX21" i="124"/>
  <c r="I12" i="113"/>
  <c r="BJ46" i="124"/>
  <c r="H54" i="48"/>
  <c r="H49" i="48"/>
  <c r="BJ16" i="124"/>
  <c r="H58" i="48"/>
  <c r="BJ12" i="124"/>
  <c r="G8" i="113"/>
  <c r="H94" i="48"/>
  <c r="H89" i="48"/>
  <c r="C58" i="101"/>
  <c r="H58" i="101" s="1"/>
  <c r="H53" i="101"/>
  <c r="AO49" i="124"/>
  <c r="AO83" i="124"/>
  <c r="AO74" i="124"/>
  <c r="AO93" i="124"/>
  <c r="AO47" i="124"/>
  <c r="AO60" i="124"/>
  <c r="AO9" i="124"/>
  <c r="AO90" i="124"/>
  <c r="AO41" i="124"/>
  <c r="AO95" i="124"/>
  <c r="AO33" i="124"/>
  <c r="AO59" i="124"/>
  <c r="AO75" i="124"/>
  <c r="AO98" i="124"/>
  <c r="AO12" i="124"/>
  <c r="AO22" i="124"/>
  <c r="AO55" i="124"/>
  <c r="AO68" i="124"/>
  <c r="AO88" i="124"/>
  <c r="AO97" i="124"/>
  <c r="AO84" i="124"/>
  <c r="AO48" i="124"/>
  <c r="AO73" i="124"/>
  <c r="AO18" i="124"/>
  <c r="AO87" i="124"/>
  <c r="AO62" i="124"/>
  <c r="AO100" i="124"/>
  <c r="AO43" i="124"/>
  <c r="AO56" i="124"/>
  <c r="AO77" i="124"/>
  <c r="AO11" i="124"/>
  <c r="AU11" i="124" s="1"/>
  <c r="AO72" i="124"/>
  <c r="AO57" i="124"/>
  <c r="AO67" i="124"/>
  <c r="AO65" i="124"/>
  <c r="AO71" i="124"/>
  <c r="AO101" i="124"/>
  <c r="AO30" i="124"/>
  <c r="AO19" i="124"/>
  <c r="AO63" i="124"/>
  <c r="AO92" i="124"/>
  <c r="AO69" i="124"/>
  <c r="AO17" i="124"/>
  <c r="AO7" i="124"/>
  <c r="AO81" i="124"/>
  <c r="AO26" i="124"/>
  <c r="AO31" i="124"/>
  <c r="AO64" i="124"/>
  <c r="AO70" i="124"/>
  <c r="AO66" i="124"/>
  <c r="AO8" i="124"/>
  <c r="AO14" i="124"/>
  <c r="AO78" i="124"/>
  <c r="AO45" i="124"/>
  <c r="AO86" i="124"/>
  <c r="AO54" i="124"/>
  <c r="AO85" i="124"/>
  <c r="AO82" i="124"/>
  <c r="AO16" i="124"/>
  <c r="AO23" i="124"/>
  <c r="AO91" i="124"/>
  <c r="AO34" i="124"/>
  <c r="AO36" i="124"/>
  <c r="AO32" i="124"/>
  <c r="AO15" i="124"/>
  <c r="AO21" i="124"/>
  <c r="AO96" i="124"/>
  <c r="AO50" i="124"/>
  <c r="AO29" i="124"/>
  <c r="AO94" i="124"/>
  <c r="AO46" i="124"/>
  <c r="AO80" i="124"/>
  <c r="AO61" i="124"/>
  <c r="AO13" i="124"/>
  <c r="AO52" i="124"/>
  <c r="AO76" i="124"/>
  <c r="AO53" i="124"/>
  <c r="AO99" i="124"/>
  <c r="AO89" i="124"/>
  <c r="AO79" i="124"/>
  <c r="AO20" i="124"/>
  <c r="AO58" i="124"/>
  <c r="AO44" i="124"/>
  <c r="AO51" i="124"/>
  <c r="AO10" i="124"/>
  <c r="I50" i="48"/>
  <c r="BK21" i="124"/>
  <c r="H60" i="48" l="1"/>
  <c r="I13" i="113"/>
  <c r="G95" i="48"/>
  <c r="G103" i="48" s="1"/>
  <c r="G15" i="113"/>
  <c r="I55" i="48"/>
  <c r="BH102" i="124"/>
  <c r="F63" i="48"/>
  <c r="F64" i="48" s="1"/>
  <c r="J15" i="113"/>
  <c r="AX102" i="124"/>
  <c r="C59" i="101"/>
  <c r="H59" i="101" s="1"/>
  <c r="I58" i="101" s="1"/>
  <c r="AT95" i="124"/>
  <c r="AZ95" i="124" s="1"/>
  <c r="AU95" i="124"/>
  <c r="BG95" i="124" s="1"/>
  <c r="BL95" i="124" s="1"/>
  <c r="AT52" i="124"/>
  <c r="AZ52" i="124" s="1"/>
  <c r="AU52" i="124"/>
  <c r="BG52" i="124" s="1"/>
  <c r="BL52" i="124" s="1"/>
  <c r="AU78" i="124"/>
  <c r="BG78" i="124" s="1"/>
  <c r="BL78" i="124" s="1"/>
  <c r="AT78" i="124"/>
  <c r="AZ78" i="124" s="1"/>
  <c r="AT72" i="124"/>
  <c r="AZ72" i="124" s="1"/>
  <c r="AU72" i="124"/>
  <c r="BG72" i="124" s="1"/>
  <c r="BL72" i="124" s="1"/>
  <c r="AU41" i="124"/>
  <c r="BG41" i="124" s="1"/>
  <c r="BL41" i="124" s="1"/>
  <c r="AT41" i="124"/>
  <c r="AZ41" i="124" s="1"/>
  <c r="AT54" i="124"/>
  <c r="AZ54" i="124" s="1"/>
  <c r="AU54" i="124"/>
  <c r="BG54" i="124" s="1"/>
  <c r="BL54" i="124" s="1"/>
  <c r="AT65" i="124"/>
  <c r="AZ65" i="124" s="1"/>
  <c r="AU65" i="124"/>
  <c r="BG65" i="124" s="1"/>
  <c r="BL65" i="124" s="1"/>
  <c r="AU76" i="124"/>
  <c r="BG76" i="124" s="1"/>
  <c r="BL76" i="124" s="1"/>
  <c r="AT76" i="124"/>
  <c r="AZ76" i="124" s="1"/>
  <c r="AT32" i="124"/>
  <c r="AZ32" i="124" s="1"/>
  <c r="AU32" i="124"/>
  <c r="BG32" i="124" s="1"/>
  <c r="BL32" i="124" s="1"/>
  <c r="AU45" i="124"/>
  <c r="BG45" i="124" s="1"/>
  <c r="BL45" i="124" s="1"/>
  <c r="AT45" i="124"/>
  <c r="AZ45" i="124" s="1"/>
  <c r="AT57" i="124"/>
  <c r="AZ57" i="124" s="1"/>
  <c r="AU57" i="124"/>
  <c r="BG57" i="124" s="1"/>
  <c r="BL57" i="124" s="1"/>
  <c r="J16" i="131"/>
  <c r="J17" i="131" s="1"/>
  <c r="I104" i="48"/>
  <c r="E90" i="48"/>
  <c r="J90" i="48" s="1"/>
  <c r="AT21" i="124"/>
  <c r="AZ21" i="124" s="1"/>
  <c r="AU21" i="124"/>
  <c r="AO102" i="124"/>
  <c r="AT7" i="124"/>
  <c r="E96" i="48"/>
  <c r="AU7" i="124"/>
  <c r="AT59" i="124"/>
  <c r="AZ59" i="124" s="1"/>
  <c r="AU59" i="124"/>
  <c r="BG59" i="124" s="1"/>
  <c r="BL59" i="124" s="1"/>
  <c r="AT51" i="124"/>
  <c r="AZ51" i="124" s="1"/>
  <c r="AU51" i="124"/>
  <c r="BG51" i="124" s="1"/>
  <c r="BL51" i="124" s="1"/>
  <c r="AT36" i="124"/>
  <c r="AZ36" i="124" s="1"/>
  <c r="AU36" i="124"/>
  <c r="BG36" i="124" s="1"/>
  <c r="BL36" i="124" s="1"/>
  <c r="AT69" i="124"/>
  <c r="AZ69" i="124" s="1"/>
  <c r="AU69" i="124"/>
  <c r="BG69" i="124" s="1"/>
  <c r="BL69" i="124" s="1"/>
  <c r="AU84" i="124"/>
  <c r="BG84" i="124" s="1"/>
  <c r="BL84" i="124" s="1"/>
  <c r="AT84" i="124"/>
  <c r="AZ84" i="124" s="1"/>
  <c r="AT44" i="124"/>
  <c r="AZ44" i="124" s="1"/>
  <c r="E101" i="48"/>
  <c r="J101" i="48" s="1"/>
  <c r="AU44" i="124"/>
  <c r="AT13" i="124"/>
  <c r="AZ13" i="124" s="1"/>
  <c r="AU13" i="124"/>
  <c r="BG13" i="124" s="1"/>
  <c r="BL13" i="124" s="1"/>
  <c r="AU34" i="124"/>
  <c r="BG34" i="124" s="1"/>
  <c r="BL34" i="124" s="1"/>
  <c r="AT34" i="124"/>
  <c r="AZ34" i="124" s="1"/>
  <c r="AT14" i="124"/>
  <c r="AZ14" i="124" s="1"/>
  <c r="AU14" i="124"/>
  <c r="BG14" i="124" s="1"/>
  <c r="BL14" i="124" s="1"/>
  <c r="AU92" i="124"/>
  <c r="BG92" i="124" s="1"/>
  <c r="BL92" i="124" s="1"/>
  <c r="AT92" i="124"/>
  <c r="AZ92" i="124" s="1"/>
  <c r="AT11" i="124"/>
  <c r="AZ11" i="124" s="1"/>
  <c r="BG11" i="124"/>
  <c r="BL11" i="124" s="1"/>
  <c r="AT97" i="124"/>
  <c r="AZ97" i="124" s="1"/>
  <c r="AU97" i="124"/>
  <c r="BG97" i="124" s="1"/>
  <c r="BL97" i="124" s="1"/>
  <c r="AT90" i="124"/>
  <c r="AZ90" i="124" s="1"/>
  <c r="AU90" i="124"/>
  <c r="BG90" i="124" s="1"/>
  <c r="BL90" i="124" s="1"/>
  <c r="AU58" i="124"/>
  <c r="BG58" i="124" s="1"/>
  <c r="BL58" i="124" s="1"/>
  <c r="AT58" i="124"/>
  <c r="AZ58" i="124" s="1"/>
  <c r="AU61" i="124"/>
  <c r="BG61" i="124" s="1"/>
  <c r="BL61" i="124" s="1"/>
  <c r="AT61" i="124"/>
  <c r="AZ61" i="124" s="1"/>
  <c r="E93" i="48"/>
  <c r="J93" i="48" s="1"/>
  <c r="AT8" i="124"/>
  <c r="AZ8" i="124" s="1"/>
  <c r="AU8" i="124"/>
  <c r="BG8" i="124" s="1"/>
  <c r="BL8" i="124" s="1"/>
  <c r="BG42" i="124"/>
  <c r="BL42" i="124" s="1"/>
  <c r="AT77" i="124"/>
  <c r="AZ77" i="124" s="1"/>
  <c r="AU77" i="124"/>
  <c r="BG77" i="124" s="1"/>
  <c r="BL77" i="124" s="1"/>
  <c r="AT88" i="124"/>
  <c r="AZ88" i="124" s="1"/>
  <c r="AU88" i="124"/>
  <c r="BG88" i="124" s="1"/>
  <c r="BL88" i="124" s="1"/>
  <c r="E97" i="48"/>
  <c r="J97" i="48" s="1"/>
  <c r="AT9" i="124"/>
  <c r="AZ9" i="124" s="1"/>
  <c r="AU9" i="124"/>
  <c r="H95" i="48"/>
  <c r="H103" i="48" s="1"/>
  <c r="AT18" i="124"/>
  <c r="AZ18" i="124" s="1"/>
  <c r="AU18" i="124"/>
  <c r="BG18" i="124" s="1"/>
  <c r="BL18" i="124" s="1"/>
  <c r="AT10" i="124"/>
  <c r="AZ10" i="124" s="1"/>
  <c r="AU10" i="124"/>
  <c r="BG10" i="124" s="1"/>
  <c r="BL10" i="124" s="1"/>
  <c r="AU48" i="124"/>
  <c r="BG48" i="124" s="1"/>
  <c r="BL48" i="124" s="1"/>
  <c r="AT48" i="124"/>
  <c r="AZ48" i="124" s="1"/>
  <c r="I51" i="101"/>
  <c r="BJ26" i="124"/>
  <c r="H59" i="48"/>
  <c r="AT20" i="124"/>
  <c r="AZ20" i="124" s="1"/>
  <c r="AU20" i="124"/>
  <c r="BG20" i="124" s="1"/>
  <c r="BL20" i="124" s="1"/>
  <c r="AT80" i="124"/>
  <c r="AZ80" i="124" s="1"/>
  <c r="AU80" i="124"/>
  <c r="BG80" i="124" s="1"/>
  <c r="BL80" i="124" s="1"/>
  <c r="AT66" i="124"/>
  <c r="AZ66" i="124" s="1"/>
  <c r="AU66" i="124"/>
  <c r="BG66" i="124" s="1"/>
  <c r="BL66" i="124" s="1"/>
  <c r="AT63" i="124"/>
  <c r="AZ63" i="124" s="1"/>
  <c r="AU63" i="124"/>
  <c r="BG63" i="124" s="1"/>
  <c r="BL63" i="124" s="1"/>
  <c r="AT56" i="124"/>
  <c r="AZ56" i="124" s="1"/>
  <c r="AU56" i="124"/>
  <c r="BG56" i="124" s="1"/>
  <c r="BL56" i="124" s="1"/>
  <c r="AU68" i="124"/>
  <c r="BG68" i="124" s="1"/>
  <c r="BL68" i="124" s="1"/>
  <c r="AT68" i="124"/>
  <c r="AZ68" i="124" s="1"/>
  <c r="AT60" i="124"/>
  <c r="AZ60" i="124" s="1"/>
  <c r="AU60" i="124"/>
  <c r="BG60" i="124" s="1"/>
  <c r="BL60" i="124" s="1"/>
  <c r="G16" i="113"/>
  <c r="BJ21" i="124"/>
  <c r="H50" i="48"/>
  <c r="E94" i="48"/>
  <c r="J94" i="48" s="1"/>
  <c r="AT46" i="124"/>
  <c r="AZ46" i="124" s="1"/>
  <c r="AU46" i="124"/>
  <c r="AU79" i="124"/>
  <c r="BG79" i="124" s="1"/>
  <c r="BL79" i="124" s="1"/>
  <c r="AT79" i="124"/>
  <c r="AZ79" i="124" s="1"/>
  <c r="AT91" i="124"/>
  <c r="AZ91" i="124" s="1"/>
  <c r="AU91" i="124"/>
  <c r="BG91" i="124" s="1"/>
  <c r="BL91" i="124" s="1"/>
  <c r="E91" i="48"/>
  <c r="J91" i="48" s="1"/>
  <c r="AT55" i="124"/>
  <c r="AZ55" i="124" s="1"/>
  <c r="AU55" i="124"/>
  <c r="BG55" i="124" s="1"/>
  <c r="BL55" i="124" s="1"/>
  <c r="I63" i="48"/>
  <c r="G51" i="48"/>
  <c r="AT70" i="124"/>
  <c r="AZ70" i="124" s="1"/>
  <c r="AU70" i="124"/>
  <c r="BG70" i="124" s="1"/>
  <c r="BL70" i="124" s="1"/>
  <c r="AT47" i="124"/>
  <c r="AZ47" i="124" s="1"/>
  <c r="AU47" i="124"/>
  <c r="BG47" i="124" s="1"/>
  <c r="BL47" i="124" s="1"/>
  <c r="AT94" i="124"/>
  <c r="AZ94" i="124" s="1"/>
  <c r="AU94" i="124"/>
  <c r="BG94" i="124" s="1"/>
  <c r="BL94" i="124" s="1"/>
  <c r="AT23" i="124"/>
  <c r="AZ23" i="124" s="1"/>
  <c r="AU23" i="124"/>
  <c r="BG23" i="124" s="1"/>
  <c r="BL23" i="124" s="1"/>
  <c r="AU64" i="124"/>
  <c r="BG64" i="124" s="1"/>
  <c r="BL64" i="124" s="1"/>
  <c r="AT64" i="124"/>
  <c r="AZ64" i="124" s="1"/>
  <c r="AT19" i="124"/>
  <c r="AZ19" i="124" s="1"/>
  <c r="AU19" i="124"/>
  <c r="BG19" i="124" s="1"/>
  <c r="BL19" i="124" s="1"/>
  <c r="AU43" i="124"/>
  <c r="BG43" i="124" s="1"/>
  <c r="BL43" i="124" s="1"/>
  <c r="AT43" i="124"/>
  <c r="AZ43" i="124" s="1"/>
  <c r="AT22" i="124"/>
  <c r="AZ22" i="124" s="1"/>
  <c r="AU22" i="124"/>
  <c r="BG22" i="124" s="1"/>
  <c r="BL22" i="124" s="1"/>
  <c r="AT93" i="124"/>
  <c r="AZ93" i="124" s="1"/>
  <c r="AU93" i="124"/>
  <c r="BG93" i="124" s="1"/>
  <c r="BL93" i="124" s="1"/>
  <c r="AT89" i="124"/>
  <c r="AZ89" i="124" s="1"/>
  <c r="AU89" i="124"/>
  <c r="BG89" i="124" s="1"/>
  <c r="BL89" i="124" s="1"/>
  <c r="E100" i="48"/>
  <c r="J100" i="48" s="1"/>
  <c r="AU29" i="124"/>
  <c r="AT29" i="124"/>
  <c r="AZ29" i="124" s="1"/>
  <c r="AT16" i="124"/>
  <c r="AZ16" i="124" s="1"/>
  <c r="E89" i="48"/>
  <c r="AU16" i="124"/>
  <c r="AT31" i="124"/>
  <c r="AZ31" i="124" s="1"/>
  <c r="AU31" i="124"/>
  <c r="BG31" i="124" s="1"/>
  <c r="BL31" i="124" s="1"/>
  <c r="AT30" i="124"/>
  <c r="AZ30" i="124" s="1"/>
  <c r="AU30" i="124"/>
  <c r="BG30" i="124" s="1"/>
  <c r="BL30" i="124" s="1"/>
  <c r="AU100" i="124"/>
  <c r="BG100" i="124" s="1"/>
  <c r="BL100" i="124" s="1"/>
  <c r="AT100" i="124"/>
  <c r="AZ100" i="124" s="1"/>
  <c r="E98" i="48"/>
  <c r="J98" i="48" s="1"/>
  <c r="AT12" i="124"/>
  <c r="AZ12" i="124" s="1"/>
  <c r="AU12" i="124"/>
  <c r="AT74" i="124"/>
  <c r="AZ74" i="124" s="1"/>
  <c r="AU74" i="124"/>
  <c r="BG74" i="124" s="1"/>
  <c r="BL74" i="124" s="1"/>
  <c r="I10" i="113"/>
  <c r="BK102" i="124"/>
  <c r="G16" i="131"/>
  <c r="G17" i="131" s="1"/>
  <c r="F104" i="48"/>
  <c r="AU99" i="124"/>
  <c r="BG99" i="124" s="1"/>
  <c r="BL99" i="124" s="1"/>
  <c r="AT99" i="124"/>
  <c r="AZ99" i="124" s="1"/>
  <c r="AU50" i="124"/>
  <c r="BG50" i="124" s="1"/>
  <c r="BL50" i="124" s="1"/>
  <c r="AT50" i="124"/>
  <c r="AZ50" i="124" s="1"/>
  <c r="AU26" i="124"/>
  <c r="AT26" i="124"/>
  <c r="AZ26" i="124" s="1"/>
  <c r="E99" i="48"/>
  <c r="J99" i="48" s="1"/>
  <c r="AT62" i="124"/>
  <c r="AZ62" i="124" s="1"/>
  <c r="AU62" i="124"/>
  <c r="BG62" i="124" s="1"/>
  <c r="BL62" i="124" s="1"/>
  <c r="AT83" i="124"/>
  <c r="AZ83" i="124" s="1"/>
  <c r="AU83" i="124"/>
  <c r="BG83" i="124" s="1"/>
  <c r="BL83" i="124" s="1"/>
  <c r="E92" i="48"/>
  <c r="J92" i="48" s="1"/>
  <c r="AT82" i="124"/>
  <c r="AZ82" i="124" s="1"/>
  <c r="AU82" i="124"/>
  <c r="BG82" i="124" s="1"/>
  <c r="BL82" i="124" s="1"/>
  <c r="AU101" i="124"/>
  <c r="BG101" i="124" s="1"/>
  <c r="BL101" i="124" s="1"/>
  <c r="AT101" i="124"/>
  <c r="AZ101" i="124" s="1"/>
  <c r="AT98" i="124"/>
  <c r="AZ98" i="124" s="1"/>
  <c r="AU98" i="124"/>
  <c r="BG98" i="124" s="1"/>
  <c r="BL98" i="124" s="1"/>
  <c r="I52" i="101"/>
  <c r="AU96" i="124"/>
  <c r="BG96" i="124" s="1"/>
  <c r="BL96" i="124" s="1"/>
  <c r="AT96" i="124"/>
  <c r="AZ96" i="124" s="1"/>
  <c r="AT85" i="124"/>
  <c r="AZ85" i="124" s="1"/>
  <c r="AU85" i="124"/>
  <c r="BG85" i="124" s="1"/>
  <c r="BL85" i="124" s="1"/>
  <c r="AU81" i="124"/>
  <c r="BG81" i="124" s="1"/>
  <c r="BL81" i="124" s="1"/>
  <c r="AT81" i="124"/>
  <c r="AZ81" i="124" s="1"/>
  <c r="AT71" i="124"/>
  <c r="AZ71" i="124" s="1"/>
  <c r="AU71" i="124"/>
  <c r="BG71" i="124" s="1"/>
  <c r="BL71" i="124" s="1"/>
  <c r="AT87" i="124"/>
  <c r="AZ87" i="124" s="1"/>
  <c r="AU87" i="124"/>
  <c r="BG87" i="124" s="1"/>
  <c r="BL87" i="124" s="1"/>
  <c r="AT75" i="124"/>
  <c r="AZ75" i="124" s="1"/>
  <c r="AU75" i="124"/>
  <c r="BG75" i="124" s="1"/>
  <c r="BL75" i="124" s="1"/>
  <c r="AT49" i="124"/>
  <c r="AZ49" i="124" s="1"/>
  <c r="AU49" i="124"/>
  <c r="BG49" i="124" s="1"/>
  <c r="BL49" i="124" s="1"/>
  <c r="G56" i="48"/>
  <c r="BI7" i="124"/>
  <c r="AW102" i="124"/>
  <c r="H8" i="113"/>
  <c r="H56" i="48"/>
  <c r="BJ7" i="124"/>
  <c r="I8" i="113"/>
  <c r="H53" i="48"/>
  <c r="H9" i="113"/>
  <c r="BI9" i="124"/>
  <c r="G57" i="48"/>
  <c r="AT53" i="124"/>
  <c r="AZ53" i="124" s="1"/>
  <c r="AU53" i="124"/>
  <c r="BG53" i="124" s="1"/>
  <c r="BL53" i="124" s="1"/>
  <c r="AT15" i="124"/>
  <c r="AZ15" i="124" s="1"/>
  <c r="AU15" i="124"/>
  <c r="BG15" i="124" s="1"/>
  <c r="BL15" i="124" s="1"/>
  <c r="AT86" i="124"/>
  <c r="AZ86" i="124" s="1"/>
  <c r="AU86" i="124"/>
  <c r="BG86" i="124" s="1"/>
  <c r="BL86" i="124" s="1"/>
  <c r="AT17" i="124"/>
  <c r="AZ17" i="124" s="1"/>
  <c r="AU17" i="124"/>
  <c r="BG17" i="124" s="1"/>
  <c r="BL17" i="124" s="1"/>
  <c r="AT67" i="124"/>
  <c r="AZ67" i="124" s="1"/>
  <c r="AU67" i="124"/>
  <c r="BG67" i="124" s="1"/>
  <c r="BL67" i="124" s="1"/>
  <c r="AT73" i="124"/>
  <c r="AZ73" i="124" s="1"/>
  <c r="AU73" i="124"/>
  <c r="BG73" i="124" s="1"/>
  <c r="BL73" i="124" s="1"/>
  <c r="AU33" i="124"/>
  <c r="BG33" i="124" s="1"/>
  <c r="BL33" i="124" s="1"/>
  <c r="AT33" i="124"/>
  <c r="AZ33" i="124" s="1"/>
  <c r="G104" i="48" l="1"/>
  <c r="H16" i="131"/>
  <c r="H17" i="131" s="1"/>
  <c r="G18" i="131"/>
  <c r="H55" i="48"/>
  <c r="H63" i="48" s="1"/>
  <c r="H64" i="48" s="1"/>
  <c r="I15" i="113"/>
  <c r="I53" i="101"/>
  <c r="I59" i="101" s="1"/>
  <c r="H15" i="113"/>
  <c r="BJ102" i="124"/>
  <c r="J18" i="131"/>
  <c r="I64" i="48"/>
  <c r="E95" i="48"/>
  <c r="J95" i="48" s="1"/>
  <c r="J96" i="48"/>
  <c r="AT102" i="124"/>
  <c r="AT103" i="124" s="1"/>
  <c r="AZ7" i="124"/>
  <c r="E57" i="48"/>
  <c r="J57" i="48" s="1"/>
  <c r="BG9" i="124"/>
  <c r="BL9" i="124" s="1"/>
  <c r="F9" i="113"/>
  <c r="K9" i="113" s="1"/>
  <c r="G55" i="48"/>
  <c r="G63" i="48" s="1"/>
  <c r="F11" i="113"/>
  <c r="K11" i="113" s="1"/>
  <c r="E52" i="48"/>
  <c r="J52" i="48" s="1"/>
  <c r="F12" i="113"/>
  <c r="K12" i="113" s="1"/>
  <c r="BG46" i="124"/>
  <c r="BL46" i="124" s="1"/>
  <c r="E54" i="48"/>
  <c r="J54" i="48" s="1"/>
  <c r="E59" i="48"/>
  <c r="J59" i="48" s="1"/>
  <c r="BG26" i="124"/>
  <c r="BL26" i="124" s="1"/>
  <c r="E60" i="48"/>
  <c r="J60" i="48" s="1"/>
  <c r="BG29" i="124"/>
  <c r="BL29" i="124" s="1"/>
  <c r="F13" i="113"/>
  <c r="K13" i="113" s="1"/>
  <c r="BG21" i="124"/>
  <c r="BL21" i="124" s="1"/>
  <c r="E50" i="48"/>
  <c r="J50" i="48" s="1"/>
  <c r="BI102" i="124"/>
  <c r="BG7" i="124"/>
  <c r="F8" i="113"/>
  <c r="E56" i="48"/>
  <c r="AU102" i="124"/>
  <c r="J16" i="113"/>
  <c r="F14" i="113"/>
  <c r="K14" i="113" s="1"/>
  <c r="BG44" i="124"/>
  <c r="BL44" i="124" s="1"/>
  <c r="E61" i="48"/>
  <c r="J61" i="48" s="1"/>
  <c r="E58" i="48"/>
  <c r="J58" i="48" s="1"/>
  <c r="BG12" i="124"/>
  <c r="BL12" i="124" s="1"/>
  <c r="F10" i="113"/>
  <c r="K10" i="113" s="1"/>
  <c r="BG16" i="124"/>
  <c r="BL16" i="124" s="1"/>
  <c r="E49" i="48"/>
  <c r="E51" i="48"/>
  <c r="J51" i="48" s="1"/>
  <c r="J89" i="48"/>
  <c r="F25" i="131"/>
  <c r="F23" i="131"/>
  <c r="F24" i="131"/>
  <c r="I16" i="131"/>
  <c r="I17" i="131" s="1"/>
  <c r="H104" i="48"/>
  <c r="E53" i="48"/>
  <c r="J53" i="48" s="1"/>
  <c r="I18" i="131" l="1"/>
  <c r="H16" i="113"/>
  <c r="I16" i="113"/>
  <c r="E103" i="48"/>
  <c r="J103" i="48"/>
  <c r="E55" i="48"/>
  <c r="J55" i="48" s="1"/>
  <c r="J56" i="48"/>
  <c r="K8" i="113"/>
  <c r="F15" i="113"/>
  <c r="AZ102" i="124"/>
  <c r="AZ103" i="124" s="1"/>
  <c r="F22" i="131"/>
  <c r="F26" i="131" s="1"/>
  <c r="J49" i="48"/>
  <c r="BL7" i="124"/>
  <c r="BL102" i="124" s="1"/>
  <c r="BG102" i="124"/>
  <c r="G64" i="48"/>
  <c r="H18" i="131"/>
  <c r="J104" i="48" l="1"/>
  <c r="E104" i="48"/>
  <c r="F16" i="131"/>
  <c r="F17" i="131" s="1"/>
  <c r="K17" i="131" s="1"/>
  <c r="E63" i="48"/>
  <c r="F16" i="113" s="1"/>
  <c r="J63" i="48"/>
  <c r="J64" i="48" s="1"/>
  <c r="K15" i="113"/>
  <c r="G22" i="131"/>
  <c r="G26" i="131"/>
  <c r="G24" i="131"/>
  <c r="G25" i="131"/>
  <c r="G23" i="131"/>
  <c r="K16" i="131" l="1"/>
  <c r="K16" i="113"/>
  <c r="E64" i="48"/>
  <c r="K18" i="131"/>
  <c r="F18"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7" authorId="0" shapeId="0" xr:uid="{0ACBA85E-67E7-45F3-A6F5-BF02F2412F3C}">
      <text>
        <r>
          <rPr>
            <b/>
            <sz val="9"/>
            <color indexed="81"/>
            <rFont val="Tahoma"/>
            <family val="2"/>
          </rPr>
          <t>AER:</t>
        </r>
        <r>
          <rPr>
            <sz val="9"/>
            <color indexed="81"/>
            <rFont val="Tahoma"/>
            <family val="2"/>
          </rPr>
          <t xml:space="preserve">
EGW and Construction labour split provided by AGN via email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tc={1CF79585-1848-4EBF-A8F9-AA3F0EF7FEC6}</author>
  </authors>
  <commentList>
    <comment ref="E65" authorId="0" shapeId="0" xr:uid="{1CF79585-1848-4EBF-A8F9-AA3F0EF7FEC6}">
      <text>
        <t>[Threaded comment]
Your version of Excel allows you to read this threaded comment; however, any edits to it will get removed if the file is opened in a newer version of Excel. Learn more: https://go.microsoft.com/fwlink/?linkid=870924
Comment:
    Will correct when 25/26 numbers rolled in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tc={B18B6CF5-5D82-476E-9F35-BE65960BF97C}</author>
    <author>tc={4F56026F-B3E5-427D-ADDC-94459EDA2DCC}</author>
  </authors>
  <commentList>
    <comment ref="DB6" authorId="0" shapeId="0" xr:uid="{B18B6CF5-5D82-476E-9F35-BE65960BF97C}">
      <text>
        <t>[Threaded comment]
Your version of Excel allows you to read this threaded comment; however, any edits to it will get removed if the file is opened in a newer version of Excel. Learn more: https://go.microsoft.com/fwlink/?linkid=870924
Comment:
    Only required for internal model. Don't include in final submission</t>
      </text>
    </comment>
    <comment ref="AQ40" authorId="1" shapeId="0" xr:uid="{4F56026F-B3E5-427D-ADDC-94459EDA2DCC}">
      <text>
        <t>[Threaded comment]
Your version of Excel allows you to read this threaded comment; however, any edits to it will get removed if the file is opened in a newer version of Excel. Learn more: https://go.microsoft.com/fwlink/?linkid=870924
Comment:
    Unit rate programs are all C-I-C which have all been highlighted</t>
      </text>
    </comment>
  </commentList>
</comments>
</file>

<file path=xl/sharedStrings.xml><?xml version="1.0" encoding="utf-8"?>
<sst xmlns="http://schemas.openxmlformats.org/spreadsheetml/2006/main" count="3529" uniqueCount="809">
  <si>
    <r>
      <rPr>
        <b/>
        <sz val="14"/>
        <color theme="0"/>
        <rFont val="Tahoma"/>
        <family val="2"/>
      </rPr>
      <t>Australian Gas Networks</t>
    </r>
    <r>
      <rPr>
        <b/>
        <sz val="11"/>
        <color theme="0"/>
        <rFont val="Tahoma"/>
        <family val="2"/>
      </rPr>
      <t xml:space="preserve">
South Australia Access Arrangement
Capital Expenditure Model - 2026/27 to 2030/31</t>
    </r>
  </si>
  <si>
    <t>Description of model</t>
  </si>
  <si>
    <t>Capital expenditure model for Australian Gas Networks South Australia - 2026/27 to 2030/31</t>
  </si>
  <si>
    <t>Sheet Name</t>
  </si>
  <si>
    <t>Sheet Description</t>
  </si>
  <si>
    <t>Hyperlink</t>
  </si>
  <si>
    <t>Introductory</t>
  </si>
  <si>
    <t>Contents</t>
  </si>
  <si>
    <t>Contents of Capital Expenditure Model</t>
  </si>
  <si>
    <t>N/A</t>
  </si>
  <si>
    <t>Category Index</t>
  </si>
  <si>
    <t>Lists Capex Model Categories</t>
  </si>
  <si>
    <t>Category Index'!A1</t>
  </si>
  <si>
    <t>Mapping</t>
  </si>
  <si>
    <t>Maps RAB Categories to Capex Driver Categories and Supporting Documentation</t>
  </si>
  <si>
    <t>Mapping!A1</t>
  </si>
  <si>
    <t>Inputs</t>
  </si>
  <si>
    <t>CPI</t>
  </si>
  <si>
    <t>CPI conversion to $2025/26</t>
  </si>
  <si>
    <t>Input| CPI'!A1</t>
  </si>
  <si>
    <t>Real Cost Escalation</t>
  </si>
  <si>
    <t>AGN's real cost escalation rates</t>
  </si>
  <si>
    <t>Real Cost Escalation'!A1</t>
  </si>
  <si>
    <t>New Growth Volumes</t>
  </si>
  <si>
    <t>Derives AGN's proposed growth capex volumes</t>
  </si>
  <si>
    <t>New Growth Volumes'!A1</t>
  </si>
  <si>
    <t>Unit Rate Categories</t>
  </si>
  <si>
    <t>Lists all unit rate categories and associated project costs</t>
  </si>
  <si>
    <t>Unit Rate Categories'!A1</t>
  </si>
  <si>
    <t>Non Unit Rate Categories</t>
  </si>
  <si>
    <t>Lists all non unit rate categories (Business Cases) and associated project costs</t>
  </si>
  <si>
    <t>Non Unit Rate Categories'!A1</t>
  </si>
  <si>
    <t>Overheads</t>
  </si>
  <si>
    <t>Calculates forecast overheads</t>
  </si>
  <si>
    <t>Input| Overheads'!A1</t>
  </si>
  <si>
    <t>Calculation</t>
  </si>
  <si>
    <t>Project Costs</t>
  </si>
  <si>
    <t>Calculate the capex forecast by project, including real escalation of input costs, overhead allocations, and mapping to the RAB, Capex driver categories, AGIG Vision,  and supporting documentations at the project level</t>
  </si>
  <si>
    <t>Output</t>
  </si>
  <si>
    <t>Consolidated Summary</t>
  </si>
  <si>
    <t>Summarises the capex forecast by Capex Driver Category, including real escalation of input costs and application of overheads</t>
  </si>
  <si>
    <t>Output| Consolidated Summary'!A1</t>
  </si>
  <si>
    <t>PTRM Input</t>
  </si>
  <si>
    <t>Converts output of the Capex model for input into the PTRM (in $2025/26)</t>
  </si>
  <si>
    <t>Output| PTRM'!A1</t>
  </si>
  <si>
    <t>Mapping from Capex Driver Categories to RAB Categories</t>
  </si>
  <si>
    <t>Contents!A1</t>
  </si>
  <si>
    <t>RAB Category</t>
  </si>
  <si>
    <t>Capex Driver Category</t>
  </si>
  <si>
    <t>Index</t>
  </si>
  <si>
    <t>Project Name</t>
  </si>
  <si>
    <t>Mains</t>
  </si>
  <si>
    <t>Growth Assets (mains)</t>
  </si>
  <si>
    <t>New Main - Estate</t>
  </si>
  <si>
    <t>CoRE Demand Forecasting Report, CoRE Demand Forecast Model and CoRE_Weather Normalised Demand Model</t>
  </si>
  <si>
    <t>New Main - E to G/Existing Home</t>
  </si>
  <si>
    <t>New Main - I&amp;C&lt;10TJ</t>
  </si>
  <si>
    <t>Augmentation</t>
  </si>
  <si>
    <t>Hackham Augmentation</t>
  </si>
  <si>
    <t>Mains Replacement</t>
  </si>
  <si>
    <t xml:space="preserve">Multi-user Service Renewal </t>
  </si>
  <si>
    <t>Service renewal - Standalone</t>
  </si>
  <si>
    <t>Mains Replacement - Piecemeal Replacement</t>
  </si>
  <si>
    <t>Inlets</t>
  </si>
  <si>
    <t>Growth Assets (inlets)</t>
  </si>
  <si>
    <t>New Service - New Home</t>
  </si>
  <si>
    <t xml:space="preserve">New Service - E to G/Existing Home </t>
  </si>
  <si>
    <t>New Service - Multi User</t>
  </si>
  <si>
    <t>New Service - I&amp;C &lt; 10 TJ</t>
  </si>
  <si>
    <t>Meters</t>
  </si>
  <si>
    <t>Growth Assets (meters only)</t>
  </si>
  <si>
    <t>New Meter - Domestic</t>
  </si>
  <si>
    <t>New Meter - I&amp;C&lt;10TJ</t>
  </si>
  <si>
    <t>Meter Replacement</t>
  </si>
  <si>
    <t>Domestic Meter Replacement</t>
  </si>
  <si>
    <t>Meter Replacement Plan</t>
  </si>
  <si>
    <t>I&amp;C Meter Replacements</t>
  </si>
  <si>
    <t>Smart/Digital Meters</t>
  </si>
  <si>
    <t>Remote &amp; Digital Metering IT</t>
  </si>
  <si>
    <t>Large customers</t>
  </si>
  <si>
    <t>Telemetry</t>
  </si>
  <si>
    <t>Telemetry Equipment re-life and Upgrade</t>
  </si>
  <si>
    <t>SA210</t>
  </si>
  <si>
    <t xml:space="preserve">Additional Network Pressure Monitoring </t>
  </si>
  <si>
    <t>SA211</t>
  </si>
  <si>
    <t>Control Room Implementation</t>
  </si>
  <si>
    <t>Other Distribution System Equipment</t>
  </si>
  <si>
    <t>Other Distribution System</t>
  </si>
  <si>
    <t>TP + DP CP End of Life Replacement</t>
  </si>
  <si>
    <t>SA201</t>
  </si>
  <si>
    <t>Distribution CP (Improvement)</t>
  </si>
  <si>
    <t>DC Traction Drainage (EOL Replacement)</t>
  </si>
  <si>
    <t>Casing Management (TP)</t>
  </si>
  <si>
    <t>Distribution Pressured ECDA</t>
  </si>
  <si>
    <t xml:space="preserve">ILI Pipeline Modification </t>
  </si>
  <si>
    <t>SA205</t>
  </si>
  <si>
    <t>M42 Bridge Inspection and Modifications</t>
  </si>
  <si>
    <t>SA204</t>
  </si>
  <si>
    <t>TP Asset Protection</t>
  </si>
  <si>
    <t>SA209</t>
  </si>
  <si>
    <t xml:space="preserve">I&amp;C Overpressure Risk Reduction </t>
  </si>
  <si>
    <t>SA207</t>
  </si>
  <si>
    <t>SA203</t>
  </si>
  <si>
    <t>Operational Asset Recoating - TP Mainline Valve Recoating</t>
  </si>
  <si>
    <t>SA208</t>
  </si>
  <si>
    <t>Operational Asset Recoating - I&amp;C Meter Set Recoating</t>
  </si>
  <si>
    <t>SA202</t>
  </si>
  <si>
    <t>Regulators</t>
  </si>
  <si>
    <t>SA206</t>
  </si>
  <si>
    <t>SA215</t>
  </si>
  <si>
    <t>Other Assets</t>
  </si>
  <si>
    <t>Other Non-Distribution System</t>
  </si>
  <si>
    <t>Plant and Equipment Upgrade</t>
  </si>
  <si>
    <t>SA213</t>
  </si>
  <si>
    <t>IT System</t>
  </si>
  <si>
    <t>Information Technology</t>
  </si>
  <si>
    <t>Equity Raising Costs</t>
  </si>
  <si>
    <t>Land</t>
  </si>
  <si>
    <t>Buildings</t>
  </si>
  <si>
    <t>Capex Category Index</t>
  </si>
  <si>
    <t>Unit Rate Capex Categories</t>
  </si>
  <si>
    <t>Number</t>
  </si>
  <si>
    <t>Title</t>
  </si>
  <si>
    <t>Labour %</t>
  </si>
  <si>
    <t>Escalator</t>
  </si>
  <si>
    <t>01</t>
  </si>
  <si>
    <r>
      <t>Meter Replacement - Meters &lt; 25m</t>
    </r>
    <r>
      <rPr>
        <vertAlign val="superscript"/>
        <sz val="8"/>
        <rFont val="Arial"/>
        <family val="2"/>
      </rPr>
      <t>3</t>
    </r>
  </si>
  <si>
    <t>EGWWS</t>
  </si>
  <si>
    <t>02</t>
  </si>
  <si>
    <r>
      <t>Meter Replacement - Meters &gt; 25m</t>
    </r>
    <r>
      <rPr>
        <vertAlign val="superscript"/>
        <sz val="8"/>
        <rFont val="Arial"/>
        <family val="2"/>
      </rPr>
      <t>3</t>
    </r>
  </si>
  <si>
    <t>03</t>
  </si>
  <si>
    <t>Mains Replacement - General Block Replacement</t>
  </si>
  <si>
    <t>Construction</t>
  </si>
  <si>
    <t>04</t>
  </si>
  <si>
    <t>Mains Replacement - North Adelaide Block Replacement</t>
  </si>
  <si>
    <t>05</t>
  </si>
  <si>
    <t>06</t>
  </si>
  <si>
    <t>Mains Replacement - HDPE Replacement Class 250</t>
  </si>
  <si>
    <t>07</t>
  </si>
  <si>
    <t>Mains Replacement - HDPE 575 DN40 MP</t>
  </si>
  <si>
    <t>08</t>
  </si>
  <si>
    <t>Mains Replacement - HDPE 575 DN40 HP</t>
  </si>
  <si>
    <t>09</t>
  </si>
  <si>
    <t>Inline Camera Inspection</t>
  </si>
  <si>
    <t>10</t>
  </si>
  <si>
    <t>Service renewal - Multi User</t>
  </si>
  <si>
    <t>11</t>
  </si>
  <si>
    <t>12</t>
  </si>
  <si>
    <t>13</t>
  </si>
  <si>
    <t>New Main - Existing Domestic</t>
  </si>
  <si>
    <t>14</t>
  </si>
  <si>
    <t>15</t>
  </si>
  <si>
    <t>16</t>
  </si>
  <si>
    <t>17</t>
  </si>
  <si>
    <t>18</t>
  </si>
  <si>
    <t>New Service - Exist Home</t>
  </si>
  <si>
    <t>19</t>
  </si>
  <si>
    <t>20</t>
  </si>
  <si>
    <t>Non-Unit Rate Categories</t>
  </si>
  <si>
    <t>Large Consumers</t>
  </si>
  <si>
    <t>Mains Augmentation</t>
  </si>
  <si>
    <t>Growth New Areas</t>
  </si>
  <si>
    <t>Consumer Price Index</t>
  </si>
  <si>
    <t>Conversion from Nominal to Real $2024/25</t>
  </si>
  <si>
    <t>Nominal Year</t>
  </si>
  <si>
    <t>CPI used to convert for the next year</t>
  </si>
  <si>
    <t>Annual CPI</t>
  </si>
  <si>
    <t>Cumulative CPI to $2024/25</t>
  </si>
  <si>
    <t>Nominal to $2024/25</t>
  </si>
  <si>
    <t>2024/25</t>
  </si>
  <si>
    <t>Dec 2023 - Dec 2024</t>
  </si>
  <si>
    <t>2023/24</t>
  </si>
  <si>
    <t>Dec 2022 - Dec 2023</t>
  </si>
  <si>
    <t>2022/23</t>
  </si>
  <si>
    <t>Dec 2021 - Dec 2022</t>
  </si>
  <si>
    <t>2021/22</t>
  </si>
  <si>
    <t>Dec 2020 - Dec 2021</t>
  </si>
  <si>
    <t>2020/21</t>
  </si>
  <si>
    <t>Dec 2019 - Dec 2020</t>
  </si>
  <si>
    <t>2019/20</t>
  </si>
  <si>
    <t>Dec 2018 - Dec 2019</t>
  </si>
  <si>
    <t>2018/19</t>
  </si>
  <si>
    <t>Dec 2017 - Dec 2018</t>
  </si>
  <si>
    <t>2017/18</t>
  </si>
  <si>
    <t>Dec 2016 - Dec 2017</t>
  </si>
  <si>
    <t>2016/17</t>
  </si>
  <si>
    <t>Dec 2015 - Dec 2016</t>
  </si>
  <si>
    <t>2015/16</t>
  </si>
  <si>
    <t>Dec 2014 - Dec 2015</t>
  </si>
  <si>
    <t>2014/15</t>
  </si>
  <si>
    <t>Dec 2013 - Dec 2014</t>
  </si>
  <si>
    <t>NA</t>
  </si>
  <si>
    <t>Inflation from mid-year $2024/25 to end of year $2025/26</t>
  </si>
  <si>
    <t>2025/26</t>
  </si>
  <si>
    <t>Year-on-Year % growth</t>
  </si>
  <si>
    <t>Source</t>
  </si>
  <si>
    <t>2026/27</t>
  </si>
  <si>
    <t>2027/28</t>
  </si>
  <si>
    <t>2028/29</t>
  </si>
  <si>
    <t>2029/30</t>
  </si>
  <si>
    <t>2030/31</t>
  </si>
  <si>
    <t>Labour EGWWS</t>
  </si>
  <si>
    <t>Labour Construction</t>
  </si>
  <si>
    <t>Materials</t>
  </si>
  <si>
    <t>Annual rate of change</t>
  </si>
  <si>
    <t>Cumulative</t>
  </si>
  <si>
    <t>Weighted Cost Escalation Rate</t>
  </si>
  <si>
    <t>Derivation of Growth Capex Volume Forecast</t>
  </si>
  <si>
    <t>Converting Net Customer Connections Forecast to Gross Customer Connections Forecast</t>
  </si>
  <si>
    <t>Residential Disconnections History</t>
  </si>
  <si>
    <t>Average</t>
  </si>
  <si>
    <t>Total Connections</t>
  </si>
  <si>
    <t>Disconnections</t>
  </si>
  <si>
    <t>Percentage of Disconnections to Total Connections</t>
  </si>
  <si>
    <t>Commercial Disconnections History</t>
  </si>
  <si>
    <t>Total Connections Forecast</t>
  </si>
  <si>
    <t>Residential</t>
  </si>
  <si>
    <t>Attachment 12.1A Core demand forecasting</t>
  </si>
  <si>
    <t>Commercial</t>
  </si>
  <si>
    <t>.</t>
  </si>
  <si>
    <t>Total for 
2026/27 to 2030/31</t>
  </si>
  <si>
    <t>Total for 
2021/22 to 2025/26</t>
  </si>
  <si>
    <t>Net connections forecast</t>
  </si>
  <si>
    <t>Disconnections forecast</t>
  </si>
  <si>
    <t>Gross Connections Forecast</t>
  </si>
  <si>
    <t>New Meter Forecast</t>
  </si>
  <si>
    <t>Core Forecasts</t>
  </si>
  <si>
    <t>New Residential Connections</t>
  </si>
  <si>
    <t>New Commercial Connections</t>
  </si>
  <si>
    <t xml:space="preserve">Total </t>
  </si>
  <si>
    <t>New Meter Forecasts</t>
  </si>
  <si>
    <t>Domestic</t>
  </si>
  <si>
    <t>Non-Domestic</t>
  </si>
  <si>
    <t>Total new meters</t>
  </si>
  <si>
    <t>Check</t>
  </si>
  <si>
    <t>Impact of Marketing Step Change</t>
  </si>
  <si>
    <t>Number of New Residential Customer Connections due to Marketing Step Change</t>
  </si>
  <si>
    <t>New Services Forecast</t>
  </si>
  <si>
    <t>Historical New Services (units)</t>
  </si>
  <si>
    <t>New estate</t>
  </si>
  <si>
    <t>Existing area</t>
  </si>
  <si>
    <t>Multi user</t>
  </si>
  <si>
    <t>I&amp;C&lt;10TJ</t>
  </si>
  <si>
    <t>Total</t>
  </si>
  <si>
    <t>Volume of New Services = Number of New Customer Connections</t>
  </si>
  <si>
    <t>Assumption of new meters associated with 1 Multi-User new service</t>
  </si>
  <si>
    <t>Implied Forecast of New Meters (with additional residential split)</t>
  </si>
  <si>
    <t>New estate connections</t>
  </si>
  <si>
    <t>Existing homes</t>
  </si>
  <si>
    <t>Multi-User connections</t>
  </si>
  <si>
    <t>Volume Forecast for "New Services" Growth Capex</t>
  </si>
  <si>
    <t>New Main Forecast</t>
  </si>
  <si>
    <t>Historical New Mains (metres)</t>
  </si>
  <si>
    <t>Historical ratio of metres per new main laid</t>
  </si>
  <si>
    <t>New Services forecast for the purposes of "New Mains" Growth Capex</t>
  </si>
  <si>
    <t>Volume of New Mains (m) = (Number of New Services) x (Historical average number of metres per new service installed)</t>
  </si>
  <si>
    <t>Volume Forecast for "New Mains" Growth Capex</t>
  </si>
  <si>
    <t>Volume Forecast for "New Mains" Mount Barker Extension Project</t>
  </si>
  <si>
    <t>Pipeline</t>
  </si>
  <si>
    <t>Protected Steel</t>
  </si>
  <si>
    <t>Trunk Reticulation Mt Barker</t>
  </si>
  <si>
    <t>Total (500m PS in the first year, all the rest PE)</t>
  </si>
  <si>
    <t>Trunk Reticulation Monarto</t>
  </si>
  <si>
    <t>Total (500m PS, all the rest PE)</t>
  </si>
  <si>
    <t>Trunk Nairne</t>
  </si>
  <si>
    <t>Trunk Littlehampton</t>
  </si>
  <si>
    <t>New Residential Connections Mt Barker</t>
  </si>
  <si>
    <t>New Commercial Connections Mt Barker</t>
  </si>
  <si>
    <t>New Residential Connections Nairne</t>
  </si>
  <si>
    <t>New Commercial Connections Nairne</t>
  </si>
  <si>
    <t>New Residential Connections Littlehampton</t>
  </si>
  <si>
    <t>New Commercial Connections Littlehampton</t>
  </si>
  <si>
    <t>Other projects New Mains (m)</t>
  </si>
  <si>
    <t>Volume Forecast for "New Mains" Growth New Areas &amp; Augmentation Capex</t>
  </si>
  <si>
    <t>Total (HP steel main)</t>
  </si>
  <si>
    <t>Total (HP PE100)</t>
  </si>
  <si>
    <t>Trunk only (other retic in growth above) - HP PE100</t>
  </si>
  <si>
    <t>Trunk &amp; internal retic (need to confirm no double counting with above) - HP PE100</t>
  </si>
  <si>
    <t>Total Network Length (m) from Growth, Growth new Areas and Augmentation Capex</t>
  </si>
  <si>
    <t>Volume Forecast for "Network length" Growth, Growth New Areas &amp; Augmentation Capex</t>
  </si>
  <si>
    <t>Total network length</t>
  </si>
  <si>
    <t>South Australia</t>
  </si>
  <si>
    <t xml:space="preserve">*** To be updated </t>
  </si>
  <si>
    <t>Core Energy, Attachment 13.2A</t>
  </si>
  <si>
    <t>Zero Consuming Meters</t>
  </si>
  <si>
    <t>Core Energy, Attachment 13.2</t>
  </si>
  <si>
    <t>Historical Overheads</t>
  </si>
  <si>
    <t>$m, nominal</t>
  </si>
  <si>
    <t>Overheads as reported in the Annual RINs</t>
  </si>
  <si>
    <t>Annual RINs</t>
  </si>
  <si>
    <t>Total overheads in $m, 2025/26</t>
  </si>
  <si>
    <t>Average %</t>
  </si>
  <si>
    <t>Portion to capitalise /expense</t>
  </si>
  <si>
    <t>Operations &amp; maintenance</t>
  </si>
  <si>
    <t>Planning &amp; system design</t>
  </si>
  <si>
    <t>Procurement &amp; fleet</t>
  </si>
  <si>
    <t>Technical assurance</t>
  </si>
  <si>
    <t>Network engineering</t>
  </si>
  <si>
    <t>Support</t>
  </si>
  <si>
    <t>Total Overheads</t>
  </si>
  <si>
    <t>Total Overheads to capitalise</t>
  </si>
  <si>
    <t>Total overheads to capitalise in $m, 2025/26</t>
  </si>
  <si>
    <t>Total overheads to remain expensed</t>
  </si>
  <si>
    <t>Total Capex ($m, nominal)</t>
  </si>
  <si>
    <t>Total Capex ($m, 2025/26)</t>
  </si>
  <si>
    <t>Total Capex excluding Overheads ($m nominal)</t>
  </si>
  <si>
    <t>Total Capex excluding Overheads ($m, 2025/26)</t>
  </si>
  <si>
    <t>% Overheads to Capex</t>
  </si>
  <si>
    <t>Historical Fixed vs Variable Overhead Split</t>
  </si>
  <si>
    <t>Weights</t>
  </si>
  <si>
    <t>Fixed</t>
  </si>
  <si>
    <t>Variable</t>
  </si>
  <si>
    <t>% Split between Overheads</t>
  </si>
  <si>
    <t>Average % Overheads to Total Capex</t>
  </si>
  <si>
    <t>Forecast Overheads ($m, $2025/26)</t>
  </si>
  <si>
    <t>Forecast Fixed Overheads ($m 2025/26)</t>
  </si>
  <si>
    <t>Calculation of variable overheads %</t>
  </si>
  <si>
    <t>Overheads to capitalise ($m $2025/26)</t>
  </si>
  <si>
    <t>Fixed Overheads</t>
  </si>
  <si>
    <t>Variable Overheads</t>
  </si>
  <si>
    <t>Total Forecast Overheads</t>
  </si>
  <si>
    <t>Equivalent to applying the following overheads percentage to total escalated capex</t>
  </si>
  <si>
    <t>Overheads remaining expensed ($m $2025/26)</t>
  </si>
  <si>
    <t>Overheads remaining expensed</t>
  </si>
  <si>
    <t>Total overheads</t>
  </si>
  <si>
    <t>Unit Rate Category Summary</t>
  </si>
  <si>
    <t>Meter Replacement - Volumes</t>
  </si>
  <si>
    <t>Meter Replacement - Unit Rates ($2024/25)</t>
  </si>
  <si>
    <t>Meter Replacement - Unit Rates ($2025/26)</t>
  </si>
  <si>
    <t>Meter Replacement Volumes (units)</t>
  </si>
  <si>
    <t>Meter Replacement Unit Rates ($/unit)</t>
  </si>
  <si>
    <t>Attachment 8.4 Meter Replacement Plan</t>
  </si>
  <si>
    <t>Attachment 8.9 Unit Rates Report</t>
  </si>
  <si>
    <t>Meter Replacement Total</t>
  </si>
  <si>
    <t>Mains Replacement - Volumes</t>
  </si>
  <si>
    <t>Mains Replacement - Unit Rates ($2024/25)</t>
  </si>
  <si>
    <t>Mains Replacement - Unit Rates ($2025/26)</t>
  </si>
  <si>
    <t>Mains Replacement Volumes (metres)</t>
  </si>
  <si>
    <t>Program years where applicable</t>
  </si>
  <si>
    <t>Mains Replacement Unit Rates ($/metre)</t>
  </si>
  <si>
    <t>Attachment 8.3 Distribution Mains and Services Integrity Plan</t>
  </si>
  <si>
    <t>Mains Replacement Total</t>
  </si>
  <si>
    <t>Mains Inspection - Volumes</t>
  </si>
  <si>
    <t>Inline Inspection - Unit Rates ($2024/25)</t>
  </si>
  <si>
    <t>Inline Inspection - Unit Rates ($2025/26)</t>
  </si>
  <si>
    <t>Mains Inspection Volumes (units)</t>
  </si>
  <si>
    <t>Service Renewal Unit Rates ($/unit)</t>
  </si>
  <si>
    <t>Attachment 8.2 Distribution Mains and Services Integrity Plan</t>
  </si>
  <si>
    <t>Mains Inspections Total</t>
  </si>
  <si>
    <t>Service Renewal - Volumes</t>
  </si>
  <si>
    <t>Service Renewal - Unit Rates ($2024/25)</t>
  </si>
  <si>
    <t>Service Renewal - Unit Rates ($2025/26)</t>
  </si>
  <si>
    <t>Service Renewal Volumes (units)</t>
  </si>
  <si>
    <t>Service Renewal Total</t>
  </si>
  <si>
    <t>New Mains - Volumes</t>
  </si>
  <si>
    <t>New Mains - Unit Rates ($2024/25)</t>
  </si>
  <si>
    <t>New Mains - Unit Rates ($2025/26)</t>
  </si>
  <si>
    <t>New Mains Volumes (metres)</t>
  </si>
  <si>
    <t>New Mains Unit Rates ($/metre)</t>
  </si>
  <si>
    <t>Derived from Core Energy customer number forecast</t>
  </si>
  <si>
    <t>New Mains Total</t>
  </si>
  <si>
    <t>New Meters - Volumes</t>
  </si>
  <si>
    <t>New Meters - Unit Rates ($2024/25)</t>
  </si>
  <si>
    <t>New Meters - Unit Rates ($2025/26)</t>
  </si>
  <si>
    <t>New Meters Volumes (units)</t>
  </si>
  <si>
    <t>New Meters Unit Rates ($/unit)</t>
  </si>
  <si>
    <t>New Meters Total</t>
  </si>
  <si>
    <t>New Services - Volumes</t>
  </si>
  <si>
    <t>New Services - Unit Rates ($2024/25)</t>
  </si>
  <si>
    <t>New Services - Unit Rates ($2025/26)</t>
  </si>
  <si>
    <t>New Services Volumes (units)</t>
  </si>
  <si>
    <t>New Services Unit Rates ($/unit)</t>
  </si>
  <si>
    <t>New Services Total</t>
  </si>
  <si>
    <t>Non Unit Rate Category Summary</t>
  </si>
  <si>
    <t>Forecast ($2024/25)</t>
  </si>
  <si>
    <t>Forecast ($2025/26)</t>
  </si>
  <si>
    <t>Code</t>
  </si>
  <si>
    <t>Name</t>
  </si>
  <si>
    <t>SA115</t>
  </si>
  <si>
    <t>Northern Metro HP Main and Gawler Gate Station</t>
  </si>
  <si>
    <t>SA116</t>
  </si>
  <si>
    <t>Southern Metro HP Augmentation</t>
  </si>
  <si>
    <t>Augmentation Total</t>
  </si>
  <si>
    <t>SA117</t>
  </si>
  <si>
    <t>Applications Renewal</t>
  </si>
  <si>
    <t>SA121</t>
  </si>
  <si>
    <t>AIPM Tool</t>
  </si>
  <si>
    <t>SA137</t>
  </si>
  <si>
    <t>Digital customer experience</t>
  </si>
  <si>
    <t>SA138</t>
  </si>
  <si>
    <t>AGIG IT Strategy &amp; Roadmap</t>
  </si>
  <si>
    <t>SA139</t>
  </si>
  <si>
    <t>IT Infrastructure</t>
  </si>
  <si>
    <t>Information Technology Total</t>
  </si>
  <si>
    <t>Other  Distribution System</t>
  </si>
  <si>
    <t>SA101</t>
  </si>
  <si>
    <t>DCVG Dig Up and Repair TP</t>
  </si>
  <si>
    <t>SA103</t>
  </si>
  <si>
    <t>Replacement of Valves</t>
  </si>
  <si>
    <t>SA104</t>
  </si>
  <si>
    <t>TP M53 Replacement</t>
  </si>
  <si>
    <t>SA105</t>
  </si>
  <si>
    <t>TP Modifications for ILI</t>
  </si>
  <si>
    <t>SA107</t>
  </si>
  <si>
    <t>Additional emergency isolation valves</t>
  </si>
  <si>
    <t>SA108</t>
  </si>
  <si>
    <t>I and C Meter Set Refurbishment</t>
  </si>
  <si>
    <t>SA112</t>
  </si>
  <si>
    <t>CP Assets Replacement</t>
  </si>
  <si>
    <t>SA126</t>
  </si>
  <si>
    <t>CP Remote Monitoring</t>
  </si>
  <si>
    <t>SA127</t>
  </si>
  <si>
    <t>Isolated Steel Sections from CP</t>
  </si>
  <si>
    <t>SA129</t>
  </si>
  <si>
    <t>I&amp;C Overpressure risk reduction</t>
  </si>
  <si>
    <t>SA131</t>
  </si>
  <si>
    <t>Slab Sensitive TP Areas</t>
  </si>
  <si>
    <t>Other  Distribution System Total</t>
  </si>
  <si>
    <t>Other   Non Distribution System</t>
  </si>
  <si>
    <t>SA113</t>
  </si>
  <si>
    <t>Small Plant and Equipment</t>
  </si>
  <si>
    <t>Other  Non Distribution System Total</t>
  </si>
  <si>
    <t>SA106</t>
  </si>
  <si>
    <t>DRS Overpressure risk reduction</t>
  </si>
  <si>
    <t>SA109</t>
  </si>
  <si>
    <t>DRS Operability Risk Reduction</t>
  </si>
  <si>
    <t>Regulators &amp; Valves Total</t>
  </si>
  <si>
    <t>SA110</t>
  </si>
  <si>
    <t>SCADA Equipment Replacement</t>
  </si>
  <si>
    <t>SA111</t>
  </si>
  <si>
    <t>Additional Network Pressure Monitoring</t>
  </si>
  <si>
    <t>Telemetry Total</t>
  </si>
  <si>
    <t>Growth new areas</t>
  </si>
  <si>
    <t>SA122</t>
  </si>
  <si>
    <t>Concordia Reticulation Project</t>
  </si>
  <si>
    <t>SA124</t>
  </si>
  <si>
    <t>Kingsford Regional Industrial Estate</t>
  </si>
  <si>
    <t>Mt Barker Trunk Reticulation</t>
  </si>
  <si>
    <t>Growth new areas Total</t>
  </si>
  <si>
    <t>Large customers Total</t>
  </si>
  <si>
    <t>Capex Category Summary</t>
  </si>
  <si>
    <t>Category</t>
  </si>
  <si>
    <t xml:space="preserve">Project Name </t>
  </si>
  <si>
    <t>Unit Rate Category</t>
  </si>
  <si>
    <t>Forecast Volumes</t>
  </si>
  <si>
    <t>Forecast Capex Unit Rates ($ Real 2024/25)</t>
  </si>
  <si>
    <t>Forecast Capex ($million Real 2024/25)</t>
  </si>
  <si>
    <t>Forecast Capex ($million Real 2025/26)</t>
  </si>
  <si>
    <t>Escalation ($million)</t>
  </si>
  <si>
    <t>Forecast Capex + Escalation ($million Real 2025/26)</t>
  </si>
  <si>
    <t>Overheads ($million)</t>
  </si>
  <si>
    <t>Forecast Capex + Escalation + Overheads ($million Real 2025/26)</t>
  </si>
  <si>
    <t>Capital Contributions ($million Real 2025/26)</t>
  </si>
  <si>
    <t>NET Forecast Capex + Escalation + Overheads ($million Real 2025/26)</t>
  </si>
  <si>
    <t>Labour/non-labour %</t>
  </si>
  <si>
    <t>Mapping Catagories</t>
  </si>
  <si>
    <t>Non-Labour</t>
  </si>
  <si>
    <t>AGIG Vision</t>
  </si>
  <si>
    <t>Strategy/Business Case</t>
  </si>
  <si>
    <t>Residential Connections</t>
  </si>
  <si>
    <t>Y</t>
  </si>
  <si>
    <t>Growth Assets</t>
  </si>
  <si>
    <t>Customer Focussed</t>
  </si>
  <si>
    <t>Commercial Connections</t>
  </si>
  <si>
    <t>Mains &amp; Services Integrity Management</t>
  </si>
  <si>
    <t>Operational Excellence</t>
  </si>
  <si>
    <t>DMSIP</t>
  </si>
  <si>
    <t>Sustainable Communities</t>
  </si>
  <si>
    <t>Metering</t>
  </si>
  <si>
    <t>Digital Metering Program</t>
  </si>
  <si>
    <t>Northern Corridor - Angle Vale augmentation</t>
  </si>
  <si>
    <t>N</t>
  </si>
  <si>
    <t>Southern Corridor - Seaford Aldinga augmentation</t>
  </si>
  <si>
    <t>Concordia reticulation project</t>
  </si>
  <si>
    <t>SCADA</t>
  </si>
  <si>
    <t>RTU Replacement</t>
  </si>
  <si>
    <t xml:space="preserve">Network Pressure Monitoring </t>
  </si>
  <si>
    <t>Corrosion Management of Steel Pipework</t>
  </si>
  <si>
    <t>Cathodic Protection (CP) End of Life Replacement</t>
  </si>
  <si>
    <t>CP Improvement</t>
  </si>
  <si>
    <t>DC Drainage Replacement</t>
  </si>
  <si>
    <t>External corrosion direct assessment (ECDA)</t>
  </si>
  <si>
    <t>Operational Asset Recoating</t>
  </si>
  <si>
    <t>Service safety program</t>
  </si>
  <si>
    <t>Transmission</t>
  </si>
  <si>
    <t>M42 Bridge and pipeline structure</t>
  </si>
  <si>
    <t>Asset Protection</t>
  </si>
  <si>
    <t>Regulators &amp; Valves</t>
  </si>
  <si>
    <t>TP DRS that cannot be isolated due to supply criticality</t>
  </si>
  <si>
    <t>Regulator</t>
  </si>
  <si>
    <t>TP DRS that can be modified in situ</t>
  </si>
  <si>
    <t>CBD DRS that can be modified in situ</t>
  </si>
  <si>
    <t>End of life I&amp;C meter sets</t>
  </si>
  <si>
    <t>SA241</t>
  </si>
  <si>
    <t>Isolation Valves</t>
  </si>
  <si>
    <t>Non-compliant domestic meter sets</t>
  </si>
  <si>
    <t>Plant &amp; Equipment</t>
  </si>
  <si>
    <t>A Leading Employer</t>
  </si>
  <si>
    <t xml:space="preserve">Piccaro Leak Monitoring and Data Analysis </t>
  </si>
  <si>
    <t>IT- IT Corporate Application</t>
  </si>
  <si>
    <t>SAP S4/HANA</t>
  </si>
  <si>
    <t>IT</t>
  </si>
  <si>
    <t>SA217</t>
  </si>
  <si>
    <t>HSE capability - INX</t>
  </si>
  <si>
    <t>Data archiving</t>
  </si>
  <si>
    <t>GTreasury</t>
  </si>
  <si>
    <t>Protecht GRC</t>
  </si>
  <si>
    <t>SAP SuccessFactors</t>
  </si>
  <si>
    <t>Public websites</t>
  </si>
  <si>
    <t>Application architecture tool</t>
  </si>
  <si>
    <t>Project Portfolio Management Software (PPM)</t>
  </si>
  <si>
    <t>SAP S/4HANA incremental functionality</t>
  </si>
  <si>
    <t>Digital Experience</t>
  </si>
  <si>
    <t>Contract management system</t>
  </si>
  <si>
    <t>Data, Analytics and Visualisation</t>
  </si>
  <si>
    <t>IT- Cyber Security</t>
  </si>
  <si>
    <t>Cyber Security technology refresh</t>
  </si>
  <si>
    <t>SA240</t>
  </si>
  <si>
    <t>Corporate Firewall/s refresh</t>
  </si>
  <si>
    <t>DLP Solution</t>
  </si>
  <si>
    <t>CASB Solution</t>
  </si>
  <si>
    <t>Data Governance and Protection Framework</t>
  </si>
  <si>
    <t>Zero Trust Network architecture</t>
  </si>
  <si>
    <t>PAM Session Management</t>
  </si>
  <si>
    <t>IAM Platform Enhancements</t>
  </si>
  <si>
    <t>IT- AGN Infrastructure</t>
  </si>
  <si>
    <t>End User Devices</t>
  </si>
  <si>
    <t>Meeting Room Refresh</t>
  </si>
  <si>
    <t>Network (excl. firewalls)</t>
  </si>
  <si>
    <t>AD consolidation </t>
  </si>
  <si>
    <t>SOE </t>
  </si>
  <si>
    <t>OS currency </t>
  </si>
  <si>
    <t>SQL currency </t>
  </si>
  <si>
    <t>SNOW upgrades </t>
  </si>
  <si>
    <t>Collaboration </t>
  </si>
  <si>
    <t>Citrix Farm (incl. netscalers) </t>
  </si>
  <si>
    <t>Citrix Virtual Servers </t>
  </si>
  <si>
    <t>SD-WAN</t>
  </si>
  <si>
    <t>Data Centre Platform</t>
  </si>
  <si>
    <t>Infrastructure tools</t>
  </si>
  <si>
    <t>IT- IT Operational Applications</t>
  </si>
  <si>
    <t>Enterprise Asset Management</t>
  </si>
  <si>
    <t>FRC Gateway</t>
  </si>
  <si>
    <t>Geospatial Information System Upgrade</t>
  </si>
  <si>
    <t>Meter &amp; Billing</t>
  </si>
  <si>
    <t>Workday release management</t>
  </si>
  <si>
    <t>Middleware</t>
  </si>
  <si>
    <t>Mobility Applications</t>
  </si>
  <si>
    <t>Business Intelligence</t>
  </si>
  <si>
    <t>Call Centre Telephony</t>
  </si>
  <si>
    <t>IT- APA Transition</t>
  </si>
  <si>
    <t>APA Transition</t>
  </si>
  <si>
    <t>Hydrogen Adaptation</t>
  </si>
  <si>
    <t>Weld Procedures and Hardness Testing</t>
  </si>
  <si>
    <t xml:space="preserve">Incompatible Parts replacement </t>
  </si>
  <si>
    <t>Capital Expenditure Forecasts, $m 2025/26</t>
  </si>
  <si>
    <t>Capital Expenditure (direct costs only)</t>
  </si>
  <si>
    <t>Mains growth</t>
  </si>
  <si>
    <t>Inlets growth</t>
  </si>
  <si>
    <t>Meters growth</t>
  </si>
  <si>
    <t>Large consumers</t>
  </si>
  <si>
    <t>TOTAL</t>
  </si>
  <si>
    <t>Capital Expenditure (direct costs and real cost escalation)</t>
  </si>
  <si>
    <t>Capital Expenditure (direct costs, real cost escalation and overheads)</t>
  </si>
  <si>
    <t>Real Cost Escalation applied to capex categories</t>
  </si>
  <si>
    <t>Overheads apportioned to capex categories</t>
  </si>
  <si>
    <t>Next AA
BC ID</t>
  </si>
  <si>
    <t>Current AA
BC ID</t>
  </si>
  <si>
    <t>Benchmark Unit Rate ($2020/21)</t>
  </si>
  <si>
    <t>Benchmark Volumes ($2020/21)</t>
  </si>
  <si>
    <t>Benchmark ($2020/21)</t>
  </si>
  <si>
    <t>Benchmark ($2024/25)</t>
  </si>
  <si>
    <t xml:space="preserve">Actual </t>
  </si>
  <si>
    <t>Estimate</t>
  </si>
  <si>
    <t>Forecast Capex Unit Rates ($'000 Real 2024/25)</t>
  </si>
  <si>
    <t>Forecast Capex ($'000 Real 2024/25)</t>
  </si>
  <si>
    <t>Forecast Capex ($'000 Real 2025/26)</t>
  </si>
  <si>
    <t>Escalation ($'000)</t>
  </si>
  <si>
    <t>Forecast Capex + Escalation ($'000 Real 2025/26)</t>
  </si>
  <si>
    <t>Overheads ($'000)</t>
  </si>
  <si>
    <t>Forecast Capex + Escalation + Overheads ($'000 Real 2025/26)</t>
  </si>
  <si>
    <t>Capital Contributions ($'000 Real 2025/26)</t>
  </si>
  <si>
    <t>NET Forecast Capex + Escalation + Overheads ($'000 Real 2025/26)</t>
  </si>
  <si>
    <t>AA26</t>
  </si>
  <si>
    <t>AA21</t>
  </si>
  <si>
    <t>AER Catagories</t>
  </si>
  <si>
    <t>AER Reset RIN Category (Level One)</t>
  </si>
  <si>
    <t>PTRM Categories</t>
  </si>
  <si>
    <t>AER Reset RIN Category - Level 1</t>
  </si>
  <si>
    <t>AER Reset RIN Category - Level 2</t>
  </si>
  <si>
    <t>AER Reset RIN Category - Level 3</t>
  </si>
  <si>
    <t xml:space="preserve">Dry Creek </t>
  </si>
  <si>
    <t>Golden Grove</t>
  </si>
  <si>
    <t>Connections</t>
  </si>
  <si>
    <t>Mains &amp; Services</t>
  </si>
  <si>
    <t>New Mian - E to G/Existing Home</t>
  </si>
  <si>
    <t>Services growth</t>
  </si>
  <si>
    <t>Contributed projects</t>
  </si>
  <si>
    <t>Mains Alterations</t>
  </si>
  <si>
    <t>Other capex</t>
  </si>
  <si>
    <t>New connections contributions</t>
  </si>
  <si>
    <t>Capex V.06.OP SCADA End of Life Replacement</t>
  </si>
  <si>
    <t>Capex V.07.OP SCADA Regional Towns and Fringe Points</t>
  </si>
  <si>
    <t>Steel pipe Integrity/ Cathodic Protection</t>
  </si>
  <si>
    <t>Capex V.15.OP Cathodic Protection Remote Monitoring</t>
  </si>
  <si>
    <t>Other Assets - Albury</t>
  </si>
  <si>
    <t>Capex V.16.OP Cathodic Protection Asset Replacement</t>
  </si>
  <si>
    <t>Tranmission Pressure ECDA</t>
  </si>
  <si>
    <t>Attachment 9.7 Distribution Mains and Services Plan</t>
  </si>
  <si>
    <t>Camera Inspection and Repair - Small-diameter, MP Mains Replacement</t>
  </si>
  <si>
    <t>Capex to opex</t>
  </si>
  <si>
    <t>Opex</t>
  </si>
  <si>
    <t>Capex to Opex</t>
  </si>
  <si>
    <t xml:space="preserve">Camera Inspection and Repair - Small-diameter HP Class 575 Mains Inspection Replacement </t>
  </si>
  <si>
    <t>Mains replacement</t>
  </si>
  <si>
    <t xml:space="preserve">Reactive Service Replacement </t>
  </si>
  <si>
    <t xml:space="preserve">Reactive Mains Replacement </t>
  </si>
  <si>
    <t xml:space="preserve">Vintage Steel Mains Replacement </t>
  </si>
  <si>
    <t xml:space="preserve">Domestic Meter - Tme Expired Meter Replacement </t>
  </si>
  <si>
    <t>Attachment 9.8 Meter Replacement Plan</t>
  </si>
  <si>
    <t>Domestic Meter - Field Life Testing Program</t>
  </si>
  <si>
    <t xml:space="preserve">Domestic Meter - Reactive Replacement </t>
  </si>
  <si>
    <t xml:space="preserve">I&amp;C Meter - Tme Expired Meter Replacement </t>
  </si>
  <si>
    <t>I&amp;C Meter - Field Life Testing Program</t>
  </si>
  <si>
    <t xml:space="preserve">I&amp;C Meter - Reactive Replacement </t>
  </si>
  <si>
    <t>P&amp;T Flow Correctors - End of life</t>
  </si>
  <si>
    <t>Remote Meters - HTR</t>
  </si>
  <si>
    <t>Meter replacement</t>
  </si>
  <si>
    <t>Remote Meters - HTR Albury</t>
  </si>
  <si>
    <t>Meters - Albury</t>
  </si>
  <si>
    <t>Remote Meters - opt in</t>
  </si>
  <si>
    <t>Remote Meters - opt in Alb</t>
  </si>
  <si>
    <t>Full Digital Meters (additional capex only)</t>
  </si>
  <si>
    <t>Full Digital Meters - Albury (additional capex only)</t>
  </si>
  <si>
    <t>ICT</t>
  </si>
  <si>
    <t>Computer Equipment</t>
  </si>
  <si>
    <t>Capex V.10.OP Transmission Pressure Pipeline Inline Inspection Program</t>
  </si>
  <si>
    <t>Capex V.13.OP Transmission Valve Replacement</t>
  </si>
  <si>
    <t>Capex V.08.OP Inspection &amp; Refurbishment - Sleeved Railway Casing Pipes</t>
  </si>
  <si>
    <t>TP DRS Overpressure Risk Reduction - High Criticality</t>
  </si>
  <si>
    <t>SA19</t>
  </si>
  <si>
    <t>Capex V.12.OP Replacement of Grove Model 82 Regulators</t>
  </si>
  <si>
    <t xml:space="preserve">TP DRS Overpressure Risk Reduction </t>
  </si>
  <si>
    <t>Capex V.20.OP Water Bath Heater Replacement</t>
  </si>
  <si>
    <t xml:space="preserve">DP DRS Overpressure Risk Reduction </t>
  </si>
  <si>
    <t>Capex V.19.OP City Gate Operational Asset Refurbishment</t>
  </si>
  <si>
    <t xml:space="preserve">Emergency Isolation Valve Replacement </t>
  </si>
  <si>
    <t>Capex V.18.OP City Gate Compound Refurbishment</t>
  </si>
  <si>
    <t xml:space="preserve">Operational Asset Recoating - TP DRS Recoating </t>
  </si>
  <si>
    <t>Operational Asset Recoating - DP DRS Recoating</t>
  </si>
  <si>
    <t>Consumer / I&amp;C Regulators - Non Compliant Domestic Reg and Meter locations</t>
  </si>
  <si>
    <t>Capex V.17.OP Plant &amp; Equipment Renewal</t>
  </si>
  <si>
    <t>Depot Office Refurbishement</t>
  </si>
  <si>
    <t>Capex V.14.OP Depot Office Refurbishment</t>
  </si>
  <si>
    <t>Buildings - Albury</t>
  </si>
  <si>
    <t>I&amp;C Metering Replacement</t>
  </si>
  <si>
    <t xml:space="preserve">Time Expired Meter Replacement </t>
  </si>
  <si>
    <t>New Meter</t>
  </si>
  <si>
    <t>Refurbished Meter</t>
  </si>
  <si>
    <t>I&amp;C Meterset Upgrades</t>
  </si>
  <si>
    <t>Capex V.09.OP I&amp;C Meter Set Refurbishment Program</t>
  </si>
  <si>
    <t>Network Reinforcement</t>
  </si>
  <si>
    <t>Dandenong - Crib Point Pipeline Duplication</t>
  </si>
  <si>
    <t>Capex V.05.CD Dandenong Crib Point Pipeline Duplication</t>
  </si>
  <si>
    <t>Cranbourne HP network augmentation</t>
  </si>
  <si>
    <t>Mains augmentation</t>
  </si>
  <si>
    <t>Capex V.03.CD HP Augmentation Projects</t>
  </si>
  <si>
    <t>Thomastown HP network augmentation</t>
  </si>
  <si>
    <t>Eltham HP network augmentation</t>
  </si>
  <si>
    <t>Wallan HP network augmentation</t>
  </si>
  <si>
    <t>Wodonga HP network augmentation</t>
  </si>
  <si>
    <t>Berwick HP network augmentation</t>
  </si>
  <si>
    <t>Supply Regulator Capacity Upgrades</t>
  </si>
  <si>
    <t>City Gate Upgrades</t>
  </si>
  <si>
    <t>Capex V.02.CD City Gate Upgrades</t>
  </si>
  <si>
    <t>Sale City Gate Upgrade</t>
  </si>
  <si>
    <t>Capex V.04.CD Sale City Gate Augmentation</t>
  </si>
  <si>
    <t>City Gate Heater Upgrades</t>
  </si>
  <si>
    <t>Capex V.01.CD City Gate Heater Upgrades</t>
  </si>
  <si>
    <t>New Gate Station Pakenham</t>
  </si>
  <si>
    <t>IT Program Forecast</t>
  </si>
  <si>
    <t>Capex V.22.IT Apps Renewal</t>
  </si>
  <si>
    <t>AGN Digital Customer Experience</t>
  </si>
  <si>
    <t>Capex V.21.CS Customer Digital Experience</t>
  </si>
  <si>
    <t>Infrastructure Renewal</t>
  </si>
  <si>
    <t>Capex V.23.IT Infrastructure Renewal</t>
  </si>
  <si>
    <t>AGIG One IT Strategy</t>
  </si>
  <si>
    <t>Capex V.24.IT AGIG IT Strategy &amp; Roadmap</t>
  </si>
  <si>
    <t>Hazardous Area Equipment</t>
  </si>
  <si>
    <t>Attachment 9.10 AGIG-SP-0001 Hydrogen Strategy</t>
  </si>
  <si>
    <t>Hazardous Area Equipment - Albury</t>
  </si>
  <si>
    <t>Replace Incompatible Parts</t>
  </si>
  <si>
    <t>Replace Incompatible Parts - Albury</t>
  </si>
  <si>
    <t>Weld Proceedures</t>
  </si>
  <si>
    <t>Weld Proceedures - Albury</t>
  </si>
  <si>
    <t>Pipeline Repair Equipment</t>
  </si>
  <si>
    <t>Pipeline Repair Equipment - Albury</t>
  </si>
  <si>
    <t>Weld Hardness Testing</t>
  </si>
  <si>
    <t>Weld Hardness Testing - Albury</t>
  </si>
  <si>
    <t>Depot Office Refurbishement - Albury</t>
  </si>
  <si>
    <t>Capex Category Forecast Summary</t>
  </si>
  <si>
    <t>Meter Replacement ($m 2024/25)</t>
  </si>
  <si>
    <t>Meter Replacement ($m 2025/26 - Excluding Real Cost escalation)</t>
  </si>
  <si>
    <t>Meter Replacement ($m 2025/26 - Real Cost Escalation Applied)</t>
  </si>
  <si>
    <t>Meter Replacement - Impact of Real Cost Escalation</t>
  </si>
  <si>
    <t>Mains Replacement ($m 2024/25)</t>
  </si>
  <si>
    <t>Mains Replacement ($m 2025/26 - Excluding Real Cost escalation)</t>
  </si>
  <si>
    <t>Mains Replacement ($m 2025/26 - Real Cost Escalation Applied)</t>
  </si>
  <si>
    <t>Mains Replacement - Impact of Real Cost Escalation</t>
  </si>
  <si>
    <t>Mains Inspection ($m 2024/25)</t>
  </si>
  <si>
    <t>Mains Inspection ($m 2025/26 - Excluding Real Cost escalation)</t>
  </si>
  <si>
    <t>Mains Inspection ($m 2025/26 - Real Cost Escalation Applied)</t>
  </si>
  <si>
    <t>Mains Inspection - Impact of Real Cost Escalation</t>
  </si>
  <si>
    <t>Service Renewal ($m 2024/25)</t>
  </si>
  <si>
    <t>Service Renewal ($m 2025/26 - Excluding Real Cost escalation)</t>
  </si>
  <si>
    <t>Service Renewal ($m 2025/26 - Real Cost Escalation Applied)</t>
  </si>
  <si>
    <t>Service Renewal - Impact of Real Cost Escalation</t>
  </si>
  <si>
    <t>New Mains ($m 2024/25)</t>
  </si>
  <si>
    <t>New Mains ($m 2025/26 - Excluding Real Cost escalation)</t>
  </si>
  <si>
    <t>New Mains ($m 2025/26 - Real Cost Escalation Applied)</t>
  </si>
  <si>
    <t>New Mains - Impact of Real Cost Escalation</t>
  </si>
  <si>
    <t>New Meters ($m 2024/25)</t>
  </si>
  <si>
    <t>New Meters ($m 2025/26 - Excluding Real Cost escalation)</t>
  </si>
  <si>
    <t>New Meters ($m 2025/26 - Real Cost Escalation Applied)</t>
  </si>
  <si>
    <t>New Meters - Impact of Real Cost Escalation</t>
  </si>
  <si>
    <t>New Services ($m 2024/25)</t>
  </si>
  <si>
    <t>New Services ($m 2025/26 - Excluding Real Cost escalation)</t>
  </si>
  <si>
    <t>New Services ($m 2025/26 - Real Cost Escalation Applied)</t>
  </si>
  <si>
    <t>New Services - Impact of Real Cost Escalation</t>
  </si>
  <si>
    <t>Non-Unit Rate ($m 2024/25)</t>
  </si>
  <si>
    <t>Non-Unit Rate ($m 2025/26 - Excluding Real Cost escalation)</t>
  </si>
  <si>
    <t>Non-Unit Rate ($m 2025/26 - Real Cost Escalation Applied)</t>
  </si>
  <si>
    <t>Non-Unit Rate - Impact of Real Cost Escalation</t>
  </si>
  <si>
    <t>Non-Unit Rate Total</t>
  </si>
  <si>
    <t>Total Capex Forecast</t>
  </si>
  <si>
    <t>Total Capex ($m 2024/25)</t>
  </si>
  <si>
    <t>Total Capex ($m 2025/26 - Excluding Real Cost escalation)</t>
  </si>
  <si>
    <t>Total Capex ($m 2025/26 - Real Cost Escalation Applied)</t>
  </si>
  <si>
    <t>Total Capex - Impact of Real Cost Escalation</t>
  </si>
  <si>
    <t>Total Capex</t>
  </si>
  <si>
    <t>Capital Expenditure Forecasts by RAB Category PTRM Input, $m 2025/26</t>
  </si>
  <si>
    <t>Capital Expenditure Forecasts by RAB Category for PTRM Input</t>
  </si>
  <si>
    <t>Total for 
2026/27 to 2027/31</t>
  </si>
  <si>
    <t xml:space="preserve"> </t>
  </si>
  <si>
    <t xml:space="preserve">Capital Expenditure Forecasts by Driver </t>
  </si>
  <si>
    <t>Capital Expenditure Forecasts by AGIG Vision</t>
  </si>
  <si>
    <t>Proportion</t>
  </si>
  <si>
    <t>IT Corporate Application</t>
  </si>
  <si>
    <t>Cyber Security</t>
  </si>
  <si>
    <t>IT Operational Applications</t>
  </si>
  <si>
    <t xml:space="preserve">         BIS Oxford input cost escalation forecast to 2030/31- May 2025</t>
  </si>
  <si>
    <t>EAM - periodic refresh</t>
  </si>
  <si>
    <t>HSE - periodic refresh</t>
  </si>
  <si>
    <t>GRC - periodic refresh</t>
  </si>
  <si>
    <t>HVZ Stage 2</t>
  </si>
  <si>
    <t>Historian</t>
  </si>
  <si>
    <t>UiPath</t>
  </si>
  <si>
    <t>SA238</t>
  </si>
  <si>
    <t>SA239</t>
  </si>
  <si>
    <t>SA242</t>
  </si>
  <si>
    <t>SA229</t>
  </si>
  <si>
    <t xml:space="preserve">        Deloitte Access Economics Labour price growth forecasts prepared for AER- Mar 2025</t>
  </si>
  <si>
    <t xml:space="preserve">Dec-25 CPI as reported in May 25 - RBA Statement of Monetary Policy </t>
  </si>
  <si>
    <t xml:space="preserve">RIN Mapping </t>
  </si>
  <si>
    <t>AGN APA IT Transition</t>
  </si>
  <si>
    <t>Workday management</t>
  </si>
  <si>
    <t>SA219</t>
  </si>
  <si>
    <t xml:space="preserve">Pipeline repair equipment </t>
  </si>
  <si>
    <t>Volume of New Mains (m)</t>
  </si>
  <si>
    <t>Back Derived Submission RIN</t>
  </si>
  <si>
    <t>Data archiving - periodic refresh</t>
  </si>
  <si>
    <t>Angle Vale HP network augmentation </t>
  </si>
  <si>
    <t>Seaford Aldinga HP network augmentation </t>
  </si>
  <si>
    <t>DN280 truk main</t>
  </si>
  <si>
    <t xml:space="preserve">Trunk only (other retic in growth above) </t>
  </si>
  <si>
    <t>DN180mm PE main</t>
  </si>
  <si>
    <t>Unplanned Mains Replacement</t>
  </si>
  <si>
    <t>Network Augmentation Plan</t>
  </si>
  <si>
    <t>Multi User Sites (MUS) Replacement</t>
  </si>
  <si>
    <t>HDPE 575 Camera Inspection and sampling</t>
  </si>
  <si>
    <t>Steel Mains Replacement</t>
  </si>
  <si>
    <t>Digital Metering</t>
  </si>
  <si>
    <t>Non-compliant Domestic Meter Sets</t>
  </si>
  <si>
    <t>M42 Bridge and Pipeline Structure</t>
  </si>
  <si>
    <t>Recurrent</t>
  </si>
  <si>
    <t>Non-recurrent</t>
  </si>
  <si>
    <t>Calc| Project Costs '!A1</t>
  </si>
  <si>
    <t>IT Corporate Applications</t>
  </si>
  <si>
    <t>AGN Sustaining Infrastructure</t>
  </si>
  <si>
    <t>AGN Cyber Security</t>
  </si>
  <si>
    <t>AGN Transition</t>
  </si>
  <si>
    <t>Business Case/Programs</t>
  </si>
  <si>
    <t>Supporting documents</t>
  </si>
  <si>
    <t>TP and CBD DRS Overpressure Risk Reduction</t>
  </si>
  <si>
    <t>OT RTU Replacement</t>
  </si>
  <si>
    <t>OT Network Pressure Monitoring</t>
  </si>
  <si>
    <t>Vehicles, Plant and Equipment</t>
  </si>
  <si>
    <t>Attachment 13.1 CoRE SA Demand Forecasting Report; 13.2 Demand Forecast Model; Attachment 9.10 Unit Rates Report</t>
  </si>
  <si>
    <t>SA219 Concordia Reticulation</t>
  </si>
  <si>
    <t>End of life I&amp;C Meter Sets</t>
  </si>
  <si>
    <t>Renewable Gas Adaptation Project</t>
  </si>
  <si>
    <t>Attachment 9.12 Network Augmentation Plan</t>
  </si>
  <si>
    <t>Attachment 9.4 Distribution, Mains and Services Integrity Plan (DMSIP); Attachment 9.10 Unit Rates Report</t>
  </si>
  <si>
    <t>Attachment 9.5 Meter Replacement Plan; Attachment 9.10 Unit Rates Report</t>
  </si>
  <si>
    <t>CIC</t>
  </si>
  <si>
    <t>Other Distribution System-Other Distribution System Equipment</t>
  </si>
  <si>
    <t>Regulator-Other Distribution System Equipment</t>
  </si>
  <si>
    <t>Telemetry-Telemetry</t>
  </si>
  <si>
    <t>Augmentation-Mains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</si>
</sst>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_-* #,##0.0000_-;\-* #,##0.0000_-;_-* &quot;-&quot;??_-;_-@_-"/>
    <numFmt numFmtId="167" formatCode="_-&quot;$&quot;* #,##0.0_-;\-&quot;$&quot;* #,##0.0_-;_-&quot;$&quot;* &quot;-&quot;??_-;_-@_-"/>
    <numFmt numFmtId="168" formatCode="0.0"/>
    <numFmt numFmtId="169" formatCode="_-&quot;$&quot;* #,##0_-;\-&quot;$&quot;* #,##0_-;_-&quot;$&quot;* &quot;-&quot;??_-;_-@_-"/>
    <numFmt numFmtId="170" formatCode="_-* #,##0_-;[Red]\(#,##0\)_-;_-* &quot;-&quot;??_-;_-@_-"/>
    <numFmt numFmtId="171" formatCode="_-&quot;$&quot;* #,##0.000_-;\-&quot;$&quot;* #,##0.000_-;_-&quot;$&quot;* &quot;-&quot;??_-;_-@_-"/>
    <numFmt numFmtId="172" formatCode="&quot;$&quot;#,##0.00"/>
    <numFmt numFmtId="173" formatCode="&quot;$&quot;#,##0"/>
    <numFmt numFmtId="174" formatCode="#,##0_ ;\-#,##0\ "/>
    <numFmt numFmtId="175" formatCode="_-* #,##0.000_-;\-* #,##0.000_-;_-* &quot;-&quot;???_-;_-@_-"/>
    <numFmt numFmtId="176" formatCode="&quot;$&quot;#,##0;\(&quot;$&quot;#,##0\);&quot;$&quot;\-"/>
    <numFmt numFmtId="177" formatCode="&quot;$&quot;#,##0.00;\(&quot;$&quot;#,##0.00\);&quot;$&quot;\-"/>
    <numFmt numFmtId="178" formatCode="0.000"/>
    <numFmt numFmtId="179" formatCode="&quot;$&quot;#,##0.000"/>
  </numFmts>
  <fonts count="95" x14ac:knownFonts="1">
    <font>
      <sz val="11"/>
      <color theme="1"/>
      <name val="Calibri"/>
      <family val="2"/>
      <scheme val="minor"/>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Calibri"/>
      <family val="2"/>
      <scheme val="minor"/>
    </font>
    <font>
      <sz val="11"/>
      <color indexed="8"/>
      <name val="Calibri"/>
      <family val="2"/>
    </font>
    <font>
      <u/>
      <sz val="11"/>
      <color theme="10"/>
      <name val="Calibri"/>
      <family val="2"/>
      <scheme val="minor"/>
    </font>
    <font>
      <sz val="10"/>
      <name val="Arial"/>
      <family val="2"/>
    </font>
    <font>
      <sz val="8"/>
      <color theme="1"/>
      <name val="Calibri"/>
      <family val="2"/>
    </font>
    <font>
      <sz val="11"/>
      <name val="Calibri"/>
      <family val="2"/>
      <scheme val="minor"/>
    </font>
    <font>
      <b/>
      <sz val="11"/>
      <color theme="0"/>
      <name val="Tahoma"/>
      <family val="2"/>
    </font>
    <font>
      <b/>
      <sz val="11"/>
      <color theme="1"/>
      <name val="Tahoma"/>
      <family val="2"/>
    </font>
    <font>
      <b/>
      <sz val="14"/>
      <color theme="0"/>
      <name val="Tahoma"/>
      <family val="2"/>
    </font>
    <font>
      <u/>
      <sz val="8"/>
      <color theme="10"/>
      <name val="Tahoma"/>
      <family val="2"/>
    </font>
    <font>
      <sz val="8"/>
      <color theme="1"/>
      <name val="Tahoma"/>
      <family val="2"/>
    </font>
    <font>
      <b/>
      <sz val="10"/>
      <color theme="0"/>
      <name val="Tahoma"/>
      <family val="2"/>
    </font>
    <font>
      <sz val="10"/>
      <color theme="0"/>
      <name val="Tahoma"/>
      <family val="2"/>
    </font>
    <font>
      <b/>
      <sz val="10"/>
      <color theme="1"/>
      <name val="Tahoma"/>
      <family val="2"/>
    </font>
    <font>
      <b/>
      <sz val="10"/>
      <name val="Tahoma"/>
      <family val="2"/>
    </font>
    <font>
      <sz val="10"/>
      <name val="Tahoma"/>
      <family val="2"/>
    </font>
    <font>
      <sz val="10"/>
      <color theme="1"/>
      <name val="Tahoma"/>
      <family val="2"/>
    </font>
    <font>
      <sz val="12"/>
      <color theme="1"/>
      <name val="Tahoma"/>
      <family val="2"/>
    </font>
    <font>
      <b/>
      <sz val="12"/>
      <color theme="0"/>
      <name val="Tahoma"/>
      <family val="2"/>
    </font>
    <font>
      <b/>
      <sz val="8"/>
      <name val="Tahoma"/>
      <family val="2"/>
    </font>
    <font>
      <b/>
      <sz val="8"/>
      <color theme="1"/>
      <name val="Tahoma"/>
      <family val="2"/>
    </font>
    <font>
      <i/>
      <sz val="8"/>
      <color theme="1"/>
      <name val="Tahoma"/>
      <family val="2"/>
    </font>
    <font>
      <sz val="7"/>
      <color theme="1"/>
      <name val="Tahoma"/>
      <family val="2"/>
    </font>
    <font>
      <sz val="8"/>
      <name val="Tahoma"/>
      <family val="2"/>
    </font>
    <font>
      <u/>
      <sz val="8"/>
      <name val="Tahoma"/>
      <family val="2"/>
    </font>
    <font>
      <sz val="8"/>
      <color theme="0"/>
      <name val="Tahoma"/>
      <family val="2"/>
    </font>
    <font>
      <i/>
      <sz val="8"/>
      <name val="Tahoma"/>
      <family val="2"/>
    </font>
    <font>
      <sz val="11"/>
      <name val="Tahoma"/>
      <family val="2"/>
    </font>
    <font>
      <b/>
      <sz val="9"/>
      <color theme="1"/>
      <name val="Tahoma"/>
      <family val="2"/>
    </font>
    <font>
      <b/>
      <sz val="8"/>
      <color theme="0"/>
      <name val="Tahoma"/>
      <family val="2"/>
    </font>
    <font>
      <sz val="9"/>
      <color theme="1"/>
      <name val="Tahoma"/>
      <family val="2"/>
    </font>
    <font>
      <b/>
      <sz val="11"/>
      <name val="Tahoma"/>
      <family val="2"/>
    </font>
    <font>
      <u/>
      <sz val="10"/>
      <color theme="10"/>
      <name val="Tahoma"/>
      <family val="2"/>
    </font>
    <font>
      <i/>
      <sz val="10"/>
      <color theme="1"/>
      <name val="Tahoma"/>
      <family val="2"/>
    </font>
    <font>
      <i/>
      <sz val="11"/>
      <color theme="1"/>
      <name val="Tahoma"/>
      <family val="2"/>
    </font>
    <font>
      <u/>
      <sz val="11"/>
      <color theme="10"/>
      <name val="Tahoma"/>
      <family val="2"/>
    </font>
    <font>
      <sz val="8"/>
      <name val="Calibri"/>
      <family val="2"/>
      <scheme val="minor"/>
    </font>
    <font>
      <b/>
      <sz val="10"/>
      <color theme="1"/>
      <name val="Arial"/>
      <family val="2"/>
    </font>
    <font>
      <b/>
      <sz val="8"/>
      <color theme="0"/>
      <name val="Arial"/>
      <family val="2"/>
    </font>
    <font>
      <b/>
      <sz val="8"/>
      <name val="Arial"/>
      <family val="2"/>
    </font>
    <font>
      <sz val="11"/>
      <color rgb="FFFF0000"/>
      <name val="Tahoma"/>
      <family val="2"/>
    </font>
    <font>
      <b/>
      <sz val="8"/>
      <color rgb="FF0070C0"/>
      <name val="Tahoma"/>
      <family val="2"/>
    </font>
    <font>
      <sz val="8"/>
      <color theme="0" tint="-0.499984740745262"/>
      <name val="Tahoma"/>
      <family val="2"/>
    </font>
    <font>
      <b/>
      <sz val="8"/>
      <color theme="0" tint="-0.499984740745262"/>
      <name val="Tahoma"/>
      <family val="2"/>
    </font>
    <font>
      <sz val="11"/>
      <color rgb="FF00B050"/>
      <name val="Tahoma"/>
      <family val="2"/>
    </font>
    <font>
      <sz val="8"/>
      <name val="Arial"/>
      <family val="2"/>
    </font>
    <font>
      <b/>
      <sz val="9"/>
      <color indexed="81"/>
      <name val="Tahoma"/>
      <family val="2"/>
    </font>
    <font>
      <sz val="9"/>
      <color indexed="81"/>
      <name val="Tahoma"/>
      <family val="2"/>
    </font>
    <font>
      <sz val="11"/>
      <color theme="1"/>
      <name val="Arial"/>
      <family val="2"/>
    </font>
    <font>
      <b/>
      <sz val="14"/>
      <color theme="0"/>
      <name val="Arial"/>
      <family val="2"/>
    </font>
    <font>
      <b/>
      <sz val="11"/>
      <color theme="0"/>
      <name val="Arial"/>
      <family val="2"/>
    </font>
    <font>
      <u/>
      <sz val="8"/>
      <color theme="10"/>
      <name val="Arial"/>
      <family val="2"/>
    </font>
    <font>
      <b/>
      <sz val="10"/>
      <color theme="0"/>
      <name val="Arial"/>
      <family val="2"/>
    </font>
    <font>
      <sz val="10"/>
      <color theme="1"/>
      <name val="Arial"/>
      <family val="2"/>
    </font>
    <font>
      <b/>
      <sz val="10"/>
      <name val="Arial"/>
      <family val="2"/>
    </font>
    <font>
      <b/>
      <sz val="8"/>
      <color theme="1"/>
      <name val="Arial"/>
      <family val="2"/>
    </font>
    <font>
      <vertAlign val="superscript"/>
      <sz val="8"/>
      <name val="Arial"/>
      <family val="2"/>
    </font>
    <font>
      <sz val="8"/>
      <color theme="1"/>
      <name val="Arial"/>
      <family val="2"/>
    </font>
    <font>
      <b/>
      <sz val="9"/>
      <color theme="0"/>
      <name val="Tahoma"/>
      <family val="2"/>
    </font>
    <font>
      <u/>
      <sz val="9"/>
      <color theme="10"/>
      <name val="Tahoma"/>
      <family val="2"/>
    </font>
    <font>
      <sz val="9"/>
      <color theme="0"/>
      <name val="Tahoma"/>
      <family val="2"/>
    </font>
    <font>
      <b/>
      <sz val="9"/>
      <name val="Tahoma"/>
      <family val="2"/>
    </font>
    <font>
      <sz val="9"/>
      <name val="Tahoma"/>
      <family val="2"/>
    </font>
    <font>
      <i/>
      <sz val="9"/>
      <color rgb="FF00B050"/>
      <name val="Tahoma"/>
      <family val="2"/>
    </font>
    <font>
      <i/>
      <sz val="9"/>
      <name val="Tahoma"/>
      <family val="2"/>
    </font>
    <font>
      <i/>
      <sz val="9"/>
      <color theme="1"/>
      <name val="Tahoma"/>
      <family val="2"/>
    </font>
    <font>
      <i/>
      <sz val="9"/>
      <color rgb="FFFF0000"/>
      <name val="Tahoma"/>
      <family val="2"/>
    </font>
    <font>
      <b/>
      <sz val="10"/>
      <color rgb="FFFF0000"/>
      <name val="Tahoma"/>
      <family val="2"/>
    </font>
    <font>
      <b/>
      <sz val="11"/>
      <color rgb="FFFF0000"/>
      <name val="Arial"/>
      <family val="2"/>
    </font>
    <font>
      <sz val="7"/>
      <color theme="1"/>
      <name val="Arial"/>
      <family val="2"/>
    </font>
    <font>
      <b/>
      <sz val="8"/>
      <color rgb="FFFF0000"/>
      <name val="Arial"/>
      <family val="2"/>
    </font>
    <font>
      <i/>
      <sz val="8"/>
      <color theme="1"/>
      <name val="Arial"/>
      <family val="2"/>
    </font>
    <font>
      <b/>
      <sz val="10"/>
      <color rgb="FFFF0000"/>
      <name val="Arial"/>
      <family val="2"/>
    </font>
    <font>
      <i/>
      <sz val="8"/>
      <name val="Arial"/>
      <family val="2"/>
    </font>
    <font>
      <b/>
      <sz val="9"/>
      <color theme="1"/>
      <name val="Arial"/>
      <family val="2"/>
    </font>
    <font>
      <sz val="10"/>
      <color theme="0"/>
      <name val="Arial"/>
      <family val="2"/>
    </font>
    <font>
      <i/>
      <sz val="10"/>
      <color rgb="FFFF0000"/>
      <name val="Arial"/>
      <family val="2"/>
    </font>
    <font>
      <i/>
      <sz val="10"/>
      <name val="Arial"/>
      <family val="2"/>
    </font>
    <font>
      <sz val="8"/>
      <color theme="0"/>
      <name val="Arial"/>
      <family val="2"/>
    </font>
    <font>
      <i/>
      <sz val="8"/>
      <color theme="0" tint="-4.9989318521683403E-2"/>
      <name val="Tahoma"/>
      <family val="2"/>
    </font>
    <font>
      <b/>
      <sz val="8"/>
      <color theme="0" tint="-0.34998626667073579"/>
      <name val="Tahoma"/>
      <family val="2"/>
    </font>
    <font>
      <b/>
      <sz val="10"/>
      <color rgb="FFFFFFFF"/>
      <name val="Calibri"/>
      <family val="2"/>
      <scheme val="minor"/>
    </font>
    <font>
      <sz val="10"/>
      <color theme="1"/>
      <name val="Calibri"/>
      <family val="2"/>
      <scheme val="minor"/>
    </font>
    <font>
      <b/>
      <i/>
      <sz val="10"/>
      <name val="Tahoma"/>
      <family val="2"/>
    </font>
    <font>
      <sz val="11"/>
      <color theme="0"/>
      <name val="Tahoma"/>
      <family val="2"/>
    </font>
    <font>
      <sz val="11"/>
      <color theme="0" tint="-0.249977111117893"/>
      <name val="Tahoma"/>
      <family val="2"/>
    </font>
    <font>
      <sz val="8"/>
      <color theme="0" tint="-0.249977111117893"/>
      <name val="Tahoma"/>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A3E0"/>
        <bgColor indexed="64"/>
      </patternFill>
    </fill>
    <fill>
      <patternFill patternType="solid">
        <fgColor rgb="FF003C71"/>
        <bgColor indexed="64"/>
      </patternFill>
    </fill>
    <fill>
      <patternFill patternType="solid">
        <fgColor rgb="FFFFFFCC"/>
        <bgColor rgb="FF000000"/>
      </patternFill>
    </fill>
    <fill>
      <patternFill patternType="solid">
        <fgColor rgb="FF00B0F0"/>
        <bgColor indexed="64"/>
      </patternFill>
    </fill>
    <fill>
      <patternFill patternType="solid">
        <fgColor theme="3"/>
        <bgColor indexed="64"/>
      </patternFill>
    </fill>
    <fill>
      <patternFill patternType="solid">
        <fgColor theme="2"/>
        <bgColor indexed="64"/>
      </patternFill>
    </fill>
    <fill>
      <patternFill patternType="solid">
        <fgColor rgb="FFDFA0C9"/>
        <bgColor indexed="64"/>
      </patternFill>
    </fill>
    <fill>
      <patternFill patternType="solid">
        <fgColor rgb="FF002060"/>
        <bgColor indexed="64"/>
      </patternFill>
    </fill>
    <fill>
      <patternFill patternType="solid">
        <fgColor theme="4"/>
        <bgColor indexed="64"/>
      </patternFill>
    </fill>
  </fills>
  <borders count="34">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rgb="FFA6A6A6"/>
      </bottom>
      <diagonal/>
    </border>
    <border>
      <left/>
      <right style="thin">
        <color rgb="FF000000"/>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thin">
        <color theme="0"/>
      </top>
      <bottom/>
      <diagonal/>
    </border>
    <border>
      <left style="thin">
        <color indexed="64"/>
      </left>
      <right style="thin">
        <color theme="0"/>
      </right>
      <top style="thin">
        <color theme="0"/>
      </top>
      <bottom/>
      <diagonal/>
    </border>
    <border>
      <left style="thin">
        <color theme="4"/>
      </left>
      <right style="thin">
        <color theme="4"/>
      </right>
      <top style="thin">
        <color theme="4"/>
      </top>
      <bottom style="thin">
        <color theme="4"/>
      </bottom>
      <diagonal/>
    </border>
  </borders>
  <cellStyleXfs count="16">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xf numFmtId="0" fontId="12" fillId="0" borderId="0"/>
    <xf numFmtId="170" fontId="13" fillId="9" borderId="23" applyBorder="0">
      <alignment horizontal="right"/>
      <protection locked="0"/>
    </xf>
    <xf numFmtId="0" fontId="12" fillId="0" borderId="0"/>
    <xf numFmtId="0" fontId="11" fillId="0" borderId="0"/>
    <xf numFmtId="0" fontId="11" fillId="0" borderId="0"/>
    <xf numFmtId="0" fontId="89" fillId="15" borderId="33" applyNumberFormat="0" applyProtection="0"/>
    <xf numFmtId="0" fontId="90" fillId="0" borderId="0" applyNumberFormat="0" applyFill="0" applyBorder="0" applyProtection="0"/>
    <xf numFmtId="0" fontId="2" fillId="0" borderId="0"/>
  </cellStyleXfs>
  <cellXfs count="920">
    <xf numFmtId="0" fontId="0" fillId="0" borderId="0" xfId="0"/>
    <xf numFmtId="0" fontId="7" fillId="6" borderId="0" xfId="0" applyFont="1" applyFill="1"/>
    <xf numFmtId="0" fontId="16" fillId="8" borderId="0" xfId="0" applyFont="1" applyFill="1" applyAlignment="1">
      <alignment vertical="center"/>
    </xf>
    <xf numFmtId="0" fontId="16" fillId="8" borderId="0" xfId="0" applyFont="1" applyFill="1"/>
    <xf numFmtId="0" fontId="14" fillId="8" borderId="0" xfId="0" applyFont="1" applyFill="1"/>
    <xf numFmtId="0" fontId="17" fillId="3" borderId="0" xfId="5" applyFont="1" applyFill="1" applyAlignment="1">
      <alignment horizontal="left"/>
    </xf>
    <xf numFmtId="0" fontId="18" fillId="3" borderId="0" xfId="0" applyFont="1" applyFill="1"/>
    <xf numFmtId="0" fontId="17" fillId="3" borderId="0" xfId="5" applyFont="1" applyFill="1" applyAlignment="1">
      <alignment horizontal="left" vertical="center"/>
    </xf>
    <xf numFmtId="0" fontId="18" fillId="3" borderId="0" xfId="0" applyFont="1" applyFill="1" applyAlignment="1">
      <alignment vertical="center"/>
    </xf>
    <xf numFmtId="0" fontId="19" fillId="7" borderId="0" xfId="0" applyFont="1" applyFill="1" applyAlignment="1">
      <alignment vertical="center"/>
    </xf>
    <xf numFmtId="0" fontId="20" fillId="7"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18" fillId="3" borderId="0" xfId="0" applyFont="1" applyFill="1" applyAlignment="1">
      <alignment horizontal="center" vertical="center"/>
    </xf>
    <xf numFmtId="0" fontId="18" fillId="3" borderId="2" xfId="0" applyFont="1" applyFill="1" applyBorder="1" applyAlignment="1">
      <alignment horizontal="center" vertical="center"/>
    </xf>
    <xf numFmtId="43" fontId="18" fillId="3" borderId="0" xfId="1" applyFont="1" applyFill="1" applyBorder="1" applyAlignment="1">
      <alignment horizontal="center" vertical="center"/>
    </xf>
    <xf numFmtId="10" fontId="18" fillId="3" borderId="2" xfId="1" applyNumberFormat="1" applyFont="1" applyFill="1" applyBorder="1" applyAlignment="1">
      <alignment horizontal="center" vertical="center"/>
    </xf>
    <xf numFmtId="43" fontId="18" fillId="3" borderId="2" xfId="1" applyFont="1" applyFill="1" applyBorder="1" applyAlignment="1">
      <alignment horizontal="center" vertical="center"/>
    </xf>
    <xf numFmtId="0" fontId="18" fillId="3" borderId="5" xfId="0" applyFont="1" applyFill="1" applyBorder="1" applyAlignment="1">
      <alignment horizontal="center" vertical="center"/>
    </xf>
    <xf numFmtId="0" fontId="18" fillId="3" borderId="4" xfId="0" applyFont="1" applyFill="1" applyBorder="1" applyAlignment="1">
      <alignment horizontal="center" vertical="center"/>
    </xf>
    <xf numFmtId="43" fontId="18" fillId="3" borderId="5" xfId="1" applyFont="1" applyFill="1" applyBorder="1" applyAlignment="1">
      <alignment horizontal="center" vertical="center"/>
    </xf>
    <xf numFmtId="10" fontId="18" fillId="3" borderId="4" xfId="1" applyNumberFormat="1" applyFont="1" applyFill="1" applyBorder="1" applyAlignment="1">
      <alignment horizontal="center" vertical="center"/>
    </xf>
    <xf numFmtId="0" fontId="24" fillId="3" borderId="0" xfId="0" applyFont="1" applyFill="1"/>
    <xf numFmtId="0" fontId="24" fillId="3" borderId="0" xfId="0" applyFont="1" applyFill="1" applyAlignment="1">
      <alignment horizontal="center"/>
    </xf>
    <xf numFmtId="0" fontId="21" fillId="3" borderId="0" xfId="0" applyFont="1" applyFill="1" applyAlignment="1">
      <alignment horizontal="center"/>
    </xf>
    <xf numFmtId="0" fontId="7" fillId="2" borderId="0" xfId="0" applyFont="1" applyFill="1"/>
    <xf numFmtId="44" fontId="14" fillId="8" borderId="0" xfId="2" applyFont="1" applyFill="1"/>
    <xf numFmtId="44" fontId="14" fillId="11" borderId="0" xfId="2" applyFont="1" applyFill="1"/>
    <xf numFmtId="44" fontId="18" fillId="3" borderId="0" xfId="2" applyFont="1" applyFill="1"/>
    <xf numFmtId="0" fontId="18" fillId="2" borderId="0" xfId="0" applyFont="1" applyFill="1"/>
    <xf numFmtId="44" fontId="18" fillId="3" borderId="0" xfId="2" applyFont="1" applyFill="1" applyAlignment="1">
      <alignment vertical="center"/>
    </xf>
    <xf numFmtId="44" fontId="20" fillId="7" borderId="0" xfId="2" applyFont="1" applyFill="1" applyAlignment="1">
      <alignment vertical="center"/>
    </xf>
    <xf numFmtId="0" fontId="25" fillId="2" borderId="0" xfId="0" applyFont="1" applyFill="1" applyAlignment="1">
      <alignment vertical="center"/>
    </xf>
    <xf numFmtId="0" fontId="27" fillId="3" borderId="5" xfId="0" applyFont="1" applyFill="1" applyBorder="1" applyAlignment="1">
      <alignment vertical="center"/>
    </xf>
    <xf numFmtId="0" fontId="28" fillId="3" borderId="5" xfId="0" applyFont="1" applyFill="1" applyBorder="1" applyAlignment="1">
      <alignment vertical="center"/>
    </xf>
    <xf numFmtId="44" fontId="27" fillId="3" borderId="3" xfId="2" applyFont="1" applyFill="1" applyBorder="1" applyAlignment="1">
      <alignment horizontal="center" vertical="center"/>
    </xf>
    <xf numFmtId="44" fontId="27" fillId="3" borderId="5" xfId="2" applyFont="1" applyFill="1" applyBorder="1" applyAlignment="1">
      <alignment horizontal="center" vertical="center"/>
    </xf>
    <xf numFmtId="44" fontId="27" fillId="3" borderId="6" xfId="2" applyFont="1" applyFill="1" applyBorder="1" applyAlignment="1">
      <alignment horizontal="center" vertical="center"/>
    </xf>
    <xf numFmtId="44" fontId="27" fillId="3" borderId="5" xfId="2" applyFont="1" applyFill="1" applyBorder="1" applyAlignment="1">
      <alignment horizontal="center" vertical="center" wrapText="1"/>
    </xf>
    <xf numFmtId="0" fontId="18" fillId="2" borderId="0" xfId="0" applyFont="1" applyFill="1" applyAlignment="1">
      <alignment vertical="center"/>
    </xf>
    <xf numFmtId="0" fontId="28" fillId="3" borderId="0" xfId="0" applyFont="1" applyFill="1" applyAlignment="1">
      <alignment vertical="center"/>
    </xf>
    <xf numFmtId="44" fontId="19" fillId="7" borderId="0" xfId="2" applyFont="1" applyFill="1" applyBorder="1" applyAlignment="1">
      <alignment vertical="center"/>
    </xf>
    <xf numFmtId="0" fontId="20" fillId="3" borderId="0" xfId="0" applyFont="1" applyFill="1"/>
    <xf numFmtId="0" fontId="20" fillId="2" borderId="0" xfId="0" applyFont="1" applyFill="1"/>
    <xf numFmtId="44" fontId="18" fillId="3" borderId="1" xfId="2" applyFont="1" applyFill="1" applyBorder="1" applyAlignment="1">
      <alignment vertical="center"/>
    </xf>
    <xf numFmtId="44" fontId="18" fillId="3" borderId="0" xfId="2" applyFont="1" applyFill="1" applyBorder="1" applyAlignment="1">
      <alignment vertical="center"/>
    </xf>
    <xf numFmtId="44" fontId="18" fillId="3" borderId="7" xfId="2" applyFont="1" applyFill="1" applyBorder="1" applyAlignment="1">
      <alignment vertical="center"/>
    </xf>
    <xf numFmtId="0" fontId="21" fillId="3" borderId="0" xfId="0" applyFont="1" applyFill="1" applyAlignment="1">
      <alignment vertical="center"/>
    </xf>
    <xf numFmtId="0" fontId="21" fillId="3" borderId="8" xfId="0" applyFont="1" applyFill="1" applyBorder="1" applyAlignment="1">
      <alignment vertical="center"/>
    </xf>
    <xf numFmtId="44" fontId="21" fillId="3" borderId="10" xfId="2" applyFont="1" applyFill="1" applyBorder="1" applyAlignment="1">
      <alignment vertical="center"/>
    </xf>
    <xf numFmtId="44" fontId="21" fillId="3" borderId="8" xfId="2" applyFont="1" applyFill="1" applyBorder="1" applyAlignment="1">
      <alignment vertical="center"/>
    </xf>
    <xf numFmtId="44" fontId="21" fillId="3" borderId="9" xfId="2" applyFont="1" applyFill="1" applyBorder="1" applyAlignment="1">
      <alignment vertical="center"/>
    </xf>
    <xf numFmtId="0" fontId="21" fillId="2" borderId="0" xfId="0" applyFont="1" applyFill="1"/>
    <xf numFmtId="0" fontId="24" fillId="3" borderId="0" xfId="0" applyFont="1" applyFill="1" applyAlignment="1">
      <alignment vertical="center"/>
    </xf>
    <xf numFmtId="0" fontId="24" fillId="2" borderId="0" xfId="0" applyFont="1" applyFill="1"/>
    <xf numFmtId="44" fontId="7" fillId="2" borderId="0" xfId="2" applyFont="1" applyFill="1"/>
    <xf numFmtId="0" fontId="18" fillId="3" borderId="5" xfId="0" applyFont="1" applyFill="1" applyBorder="1" applyAlignment="1">
      <alignment vertical="center"/>
    </xf>
    <xf numFmtId="0" fontId="27" fillId="3" borderId="5"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5" xfId="0" applyFont="1" applyFill="1" applyBorder="1" applyAlignment="1">
      <alignment horizontal="center" vertical="center" wrapText="1"/>
    </xf>
    <xf numFmtId="0" fontId="7" fillId="2" borderId="0" xfId="0" applyFont="1" applyFill="1" applyAlignment="1">
      <alignment vertical="center"/>
    </xf>
    <xf numFmtId="171" fontId="18" fillId="3" borderId="0" xfId="2" applyNumberFormat="1" applyFont="1" applyFill="1" applyAlignment="1">
      <alignment vertical="center"/>
    </xf>
    <xf numFmtId="44" fontId="18" fillId="3" borderId="1" xfId="0" applyNumberFormat="1" applyFont="1" applyFill="1" applyBorder="1" applyAlignment="1">
      <alignment vertical="center"/>
    </xf>
    <xf numFmtId="44" fontId="18" fillId="3" borderId="0" xfId="0" applyNumberFormat="1" applyFont="1" applyFill="1" applyAlignment="1">
      <alignment vertical="center"/>
    </xf>
    <xf numFmtId="44" fontId="18" fillId="3" borderId="7" xfId="0" applyNumberFormat="1" applyFont="1" applyFill="1" applyBorder="1" applyAlignment="1">
      <alignment vertical="center"/>
    </xf>
    <xf numFmtId="49" fontId="18" fillId="3" borderId="0" xfId="0" applyNumberFormat="1" applyFont="1" applyFill="1" applyAlignment="1">
      <alignment vertical="center"/>
    </xf>
    <xf numFmtId="44" fontId="18" fillId="0" borderId="0" xfId="2" applyFont="1" applyAlignment="1">
      <alignment vertical="center"/>
    </xf>
    <xf numFmtId="49" fontId="21" fillId="3" borderId="8" xfId="0" applyNumberFormat="1" applyFont="1" applyFill="1" applyBorder="1" applyAlignment="1">
      <alignment vertical="center"/>
    </xf>
    <xf numFmtId="0" fontId="24" fillId="3" borderId="8" xfId="0" applyFont="1" applyFill="1" applyBorder="1" applyAlignment="1">
      <alignment vertical="center"/>
    </xf>
    <xf numFmtId="44" fontId="21" fillId="3" borderId="10" xfId="0" applyNumberFormat="1" applyFont="1" applyFill="1" applyBorder="1" applyAlignment="1">
      <alignment vertical="center"/>
    </xf>
    <xf numFmtId="44" fontId="21" fillId="3" borderId="8" xfId="0" applyNumberFormat="1" applyFont="1" applyFill="1" applyBorder="1" applyAlignment="1">
      <alignment vertical="center"/>
    </xf>
    <xf numFmtId="44" fontId="21" fillId="3" borderId="9" xfId="0" applyNumberFormat="1" applyFont="1" applyFill="1" applyBorder="1" applyAlignment="1">
      <alignment vertical="center"/>
    </xf>
    <xf numFmtId="44" fontId="29" fillId="3" borderId="0" xfId="0" applyNumberFormat="1" applyFont="1" applyFill="1" applyAlignment="1">
      <alignment vertical="center"/>
    </xf>
    <xf numFmtId="49" fontId="15" fillId="3" borderId="0" xfId="0" applyNumberFormat="1" applyFont="1" applyFill="1"/>
    <xf numFmtId="44" fontId="15" fillId="3" borderId="0" xfId="0" applyNumberFormat="1" applyFont="1" applyFill="1" applyAlignment="1">
      <alignment vertical="center"/>
    </xf>
    <xf numFmtId="0" fontId="30" fillId="3" borderId="0" xfId="0" applyFont="1" applyFill="1" applyAlignment="1">
      <alignment horizontal="center" vertical="center"/>
    </xf>
    <xf numFmtId="49" fontId="30" fillId="3" borderId="0" xfId="0" applyNumberFormat="1" applyFont="1" applyFill="1" applyAlignment="1">
      <alignment horizontal="center" vertical="center"/>
    </xf>
    <xf numFmtId="49" fontId="18" fillId="3" borderId="5" xfId="0" applyNumberFormat="1" applyFont="1" applyFill="1" applyBorder="1" applyAlignment="1">
      <alignment vertical="center"/>
    </xf>
    <xf numFmtId="49" fontId="29" fillId="3" borderId="20" xfId="0" applyNumberFormat="1" applyFont="1" applyFill="1" applyBorder="1" applyAlignment="1">
      <alignment horizontal="right" vertical="center"/>
    </xf>
    <xf numFmtId="49" fontId="30" fillId="3" borderId="20" xfId="0" applyNumberFormat="1" applyFont="1" applyFill="1" applyBorder="1" applyAlignment="1">
      <alignment horizontal="center" vertical="center"/>
    </xf>
    <xf numFmtId="44" fontId="18" fillId="3" borderId="20" xfId="0" applyNumberFormat="1" applyFont="1" applyFill="1" applyBorder="1" applyAlignment="1">
      <alignment vertical="center"/>
    </xf>
    <xf numFmtId="49" fontId="29" fillId="3" borderId="0" xfId="0" applyNumberFormat="1" applyFont="1" applyFill="1" applyAlignment="1">
      <alignment horizontal="right" vertical="center"/>
    </xf>
    <xf numFmtId="49" fontId="29" fillId="3" borderId="5" xfId="0" applyNumberFormat="1" applyFont="1" applyFill="1" applyBorder="1" applyAlignment="1">
      <alignment horizontal="right" vertical="center"/>
    </xf>
    <xf numFmtId="44" fontId="18" fillId="3" borderId="5" xfId="0" applyNumberFormat="1" applyFont="1" applyFill="1" applyBorder="1" applyAlignment="1">
      <alignment vertical="center"/>
    </xf>
    <xf numFmtId="49" fontId="18" fillId="3" borderId="21" xfId="0" applyNumberFormat="1" applyFont="1" applyFill="1" applyBorder="1" applyAlignment="1">
      <alignment vertical="center"/>
    </xf>
    <xf numFmtId="49" fontId="30" fillId="3" borderId="21" xfId="0" applyNumberFormat="1" applyFont="1" applyFill="1" applyBorder="1" applyAlignment="1">
      <alignment horizontal="center" vertical="center"/>
    </xf>
    <xf numFmtId="44" fontId="18" fillId="3" borderId="16" xfId="0" applyNumberFormat="1" applyFont="1" applyFill="1" applyBorder="1" applyAlignment="1">
      <alignment vertical="center"/>
    </xf>
    <xf numFmtId="44" fontId="18" fillId="3" borderId="21" xfId="0" applyNumberFormat="1" applyFont="1" applyFill="1" applyBorder="1" applyAlignment="1">
      <alignment vertical="center"/>
    </xf>
    <xf numFmtId="44" fontId="18" fillId="3" borderId="17" xfId="0" applyNumberFormat="1" applyFont="1" applyFill="1" applyBorder="1" applyAlignment="1">
      <alignment vertical="center"/>
    </xf>
    <xf numFmtId="44" fontId="21" fillId="3" borderId="12" xfId="0" applyNumberFormat="1" applyFont="1" applyFill="1" applyBorder="1" applyAlignment="1">
      <alignment vertical="center"/>
    </xf>
    <xf numFmtId="44" fontId="21" fillId="3" borderId="11" xfId="0" applyNumberFormat="1" applyFont="1" applyFill="1" applyBorder="1" applyAlignment="1">
      <alignment vertical="center"/>
    </xf>
    <xf numFmtId="44" fontId="29" fillId="3" borderId="0" xfId="0" applyNumberFormat="1" applyFont="1" applyFill="1"/>
    <xf numFmtId="0" fontId="27" fillId="3" borderId="6" xfId="0" applyFont="1" applyFill="1" applyBorder="1" applyAlignment="1">
      <alignment horizontal="center" vertical="center" wrapText="1"/>
    </xf>
    <xf numFmtId="167" fontId="18" fillId="3" borderId="0" xfId="0" applyNumberFormat="1" applyFont="1" applyFill="1" applyAlignment="1">
      <alignment vertical="center"/>
    </xf>
    <xf numFmtId="167" fontId="18" fillId="3" borderId="20" xfId="0" applyNumberFormat="1" applyFont="1" applyFill="1" applyBorder="1" applyAlignment="1">
      <alignment vertical="center"/>
    </xf>
    <xf numFmtId="167" fontId="18" fillId="3" borderId="5" xfId="0" applyNumberFormat="1" applyFont="1" applyFill="1" applyBorder="1" applyAlignment="1">
      <alignment vertical="center"/>
    </xf>
    <xf numFmtId="2" fontId="18" fillId="3" borderId="0" xfId="0" applyNumberFormat="1" applyFont="1" applyFill="1"/>
    <xf numFmtId="44" fontId="18" fillId="3" borderId="3" xfId="0" applyNumberFormat="1" applyFont="1" applyFill="1" applyBorder="1" applyAlignment="1">
      <alignment vertical="center"/>
    </xf>
    <xf numFmtId="44" fontId="18" fillId="3" borderId="6" xfId="0" applyNumberFormat="1" applyFont="1" applyFill="1" applyBorder="1" applyAlignment="1">
      <alignment vertical="center"/>
    </xf>
    <xf numFmtId="44" fontId="21" fillId="3" borderId="13" xfId="0" applyNumberFormat="1" applyFont="1" applyFill="1" applyBorder="1" applyAlignment="1">
      <alignment vertical="center"/>
    </xf>
    <xf numFmtId="49" fontId="29" fillId="3" borderId="0" xfId="0" applyNumberFormat="1" applyFont="1" applyFill="1"/>
    <xf numFmtId="0" fontId="19" fillId="8" borderId="0" xfId="5" applyFont="1" applyFill="1" applyAlignment="1">
      <alignment horizontal="left" vertical="center"/>
    </xf>
    <xf numFmtId="0" fontId="19" fillId="8" borderId="0" xfId="0" applyFont="1" applyFill="1"/>
    <xf numFmtId="0" fontId="22" fillId="3" borderId="0" xfId="0" applyFont="1" applyFill="1" applyAlignment="1">
      <alignment vertical="center"/>
    </xf>
    <xf numFmtId="0" fontId="28" fillId="3" borderId="5" xfId="0" applyFont="1" applyFill="1" applyBorder="1" applyAlignment="1">
      <alignment horizontal="center" vertical="center"/>
    </xf>
    <xf numFmtId="0" fontId="28" fillId="3" borderId="0" xfId="0" applyFont="1" applyFill="1" applyAlignment="1">
      <alignment horizontal="center" vertical="center"/>
    </xf>
    <xf numFmtId="1" fontId="31" fillId="3" borderId="0" xfId="0" applyNumberFormat="1" applyFont="1" applyFill="1" applyAlignment="1">
      <alignment vertical="center"/>
    </xf>
    <xf numFmtId="1" fontId="31" fillId="3" borderId="19" xfId="0" applyNumberFormat="1" applyFont="1" applyFill="1" applyBorder="1" applyAlignment="1">
      <alignment vertical="center"/>
    </xf>
    <xf numFmtId="44" fontId="18" fillId="5" borderId="18" xfId="2" quotePrefix="1" applyFont="1" applyFill="1" applyBorder="1" applyAlignment="1">
      <alignment vertical="center"/>
    </xf>
    <xf numFmtId="44" fontId="18" fillId="5" borderId="0" xfId="2" applyFont="1" applyFill="1" applyBorder="1" applyAlignment="1">
      <alignment vertical="center"/>
    </xf>
    <xf numFmtId="44" fontId="18" fillId="5" borderId="7" xfId="2" applyFont="1" applyFill="1" applyBorder="1" applyAlignment="1">
      <alignment vertical="center"/>
    </xf>
    <xf numFmtId="44" fontId="18" fillId="5" borderId="0" xfId="2" applyFont="1" applyFill="1" applyAlignment="1">
      <alignment vertical="center"/>
    </xf>
    <xf numFmtId="44" fontId="18" fillId="5" borderId="1" xfId="2" applyFont="1" applyFill="1" applyBorder="1" applyAlignment="1">
      <alignment vertical="center"/>
    </xf>
    <xf numFmtId="1" fontId="31" fillId="3" borderId="20" xfId="0" applyNumberFormat="1" applyFont="1" applyFill="1" applyBorder="1" applyAlignment="1">
      <alignment vertical="center"/>
    </xf>
    <xf numFmtId="44" fontId="18" fillId="5" borderId="18" xfId="2" applyFont="1" applyFill="1" applyBorder="1" applyAlignment="1">
      <alignment vertical="center"/>
    </xf>
    <xf numFmtId="1" fontId="31" fillId="3" borderId="6" xfId="0" applyNumberFormat="1" applyFont="1" applyFill="1" applyBorder="1" applyAlignment="1">
      <alignment vertical="center"/>
    </xf>
    <xf numFmtId="44" fontId="18" fillId="5" borderId="3" xfId="2" applyFont="1" applyFill="1" applyBorder="1" applyAlignment="1">
      <alignment vertical="center"/>
    </xf>
    <xf numFmtId="1" fontId="31" fillId="3" borderId="5" xfId="0" applyNumberFormat="1" applyFont="1" applyFill="1" applyBorder="1" applyAlignment="1">
      <alignment vertical="center"/>
    </xf>
    <xf numFmtId="1" fontId="22" fillId="3" borderId="8" xfId="0" applyNumberFormat="1" applyFont="1" applyFill="1" applyBorder="1" applyAlignment="1">
      <alignment vertical="center"/>
    </xf>
    <xf numFmtId="1" fontId="22" fillId="3" borderId="11" xfId="0" applyNumberFormat="1" applyFont="1" applyFill="1" applyBorder="1" applyAlignment="1">
      <alignment vertical="center"/>
    </xf>
    <xf numFmtId="0" fontId="24" fillId="2" borderId="0" xfId="0" applyFont="1" applyFill="1" applyAlignment="1">
      <alignment vertical="center"/>
    </xf>
    <xf numFmtId="1" fontId="31" fillId="3" borderId="7" xfId="0" applyNumberFormat="1" applyFont="1" applyFill="1" applyBorder="1" applyAlignment="1">
      <alignment vertical="center"/>
    </xf>
    <xf numFmtId="0" fontId="22" fillId="3" borderId="8" xfId="0" applyFont="1" applyFill="1" applyBorder="1" applyAlignment="1">
      <alignment vertical="center"/>
    </xf>
    <xf numFmtId="1" fontId="31" fillId="3" borderId="17" xfId="0" applyNumberFormat="1" applyFont="1" applyFill="1" applyBorder="1" applyAlignment="1">
      <alignment vertical="center"/>
    </xf>
    <xf numFmtId="44" fontId="18" fillId="5" borderId="16" xfId="2" applyFont="1" applyFill="1" applyBorder="1" applyAlignment="1">
      <alignment vertical="center"/>
    </xf>
    <xf numFmtId="44" fontId="21" fillId="5" borderId="10" xfId="2" applyFont="1" applyFill="1" applyBorder="1" applyAlignment="1">
      <alignment vertical="center"/>
    </xf>
    <xf numFmtId="44" fontId="21" fillId="5" borderId="8" xfId="2" applyFont="1" applyFill="1" applyBorder="1" applyAlignment="1">
      <alignment vertical="center"/>
    </xf>
    <xf numFmtId="44" fontId="21" fillId="5" borderId="9" xfId="2" applyFont="1" applyFill="1" applyBorder="1" applyAlignment="1">
      <alignment vertical="center"/>
    </xf>
    <xf numFmtId="0" fontId="27" fillId="3" borderId="3" xfId="0" applyFont="1" applyFill="1" applyBorder="1" applyAlignment="1">
      <alignment horizontal="center" vertical="center" wrapText="1"/>
    </xf>
    <xf numFmtId="1" fontId="22" fillId="3" borderId="9" xfId="0" applyNumberFormat="1" applyFont="1" applyFill="1" applyBorder="1" applyAlignment="1">
      <alignment vertical="center"/>
    </xf>
    <xf numFmtId="44" fontId="21" fillId="3" borderId="12" xfId="2" applyFont="1" applyFill="1" applyBorder="1" applyAlignment="1">
      <alignment vertical="center"/>
    </xf>
    <xf numFmtId="9" fontId="20" fillId="7" borderId="0" xfId="3" applyFont="1" applyFill="1" applyAlignment="1">
      <alignment vertical="center"/>
    </xf>
    <xf numFmtId="44" fontId="18" fillId="3" borderId="3" xfId="2" applyFont="1" applyFill="1" applyBorder="1" applyAlignment="1">
      <alignment vertical="center"/>
    </xf>
    <xf numFmtId="44" fontId="21" fillId="3" borderId="11" xfId="2" applyFont="1" applyFill="1" applyBorder="1" applyAlignment="1">
      <alignment vertical="center"/>
    </xf>
    <xf numFmtId="0" fontId="29" fillId="3" borderId="0" xfId="0" applyFont="1" applyFill="1"/>
    <xf numFmtId="44" fontId="18" fillId="3" borderId="0" xfId="0" applyNumberFormat="1" applyFont="1" applyFill="1"/>
    <xf numFmtId="0" fontId="24" fillId="3" borderId="8" xfId="0" applyFont="1" applyFill="1" applyBorder="1"/>
    <xf numFmtId="0" fontId="32" fillId="3" borderId="0" xfId="5" applyFont="1" applyFill="1" applyAlignment="1">
      <alignment horizontal="left"/>
    </xf>
    <xf numFmtId="0" fontId="27" fillId="3" borderId="6" xfId="0" applyFont="1" applyFill="1" applyBorder="1" applyAlignment="1">
      <alignment vertical="center"/>
    </xf>
    <xf numFmtId="0" fontId="27" fillId="3" borderId="3" xfId="0" applyFont="1" applyFill="1" applyBorder="1" applyAlignment="1">
      <alignment horizontal="left" vertical="center"/>
    </xf>
    <xf numFmtId="0" fontId="33" fillId="3" borderId="5" xfId="0" applyFont="1" applyFill="1" applyBorder="1" applyAlignment="1">
      <alignment vertical="center"/>
    </xf>
    <xf numFmtId="0" fontId="33" fillId="3" borderId="0" xfId="0" applyFont="1" applyFill="1" applyAlignment="1">
      <alignment vertical="center"/>
    </xf>
    <xf numFmtId="0" fontId="18" fillId="6" borderId="0" xfId="0" applyFont="1" applyFill="1" applyAlignment="1">
      <alignment vertical="center"/>
    </xf>
    <xf numFmtId="0" fontId="31" fillId="3" borderId="7" xfId="0" applyFont="1" applyFill="1" applyBorder="1" applyAlignment="1">
      <alignment vertical="center"/>
    </xf>
    <xf numFmtId="0" fontId="31" fillId="3" borderId="16" xfId="0" applyFont="1" applyFill="1" applyBorder="1" applyAlignment="1">
      <alignment vertical="center"/>
    </xf>
    <xf numFmtId="0" fontId="33" fillId="3" borderId="21" xfId="0" applyFont="1" applyFill="1" applyBorder="1" applyAlignment="1">
      <alignment vertical="center"/>
    </xf>
    <xf numFmtId="0" fontId="31" fillId="3" borderId="0" xfId="0" applyFont="1" applyFill="1" applyAlignment="1">
      <alignment vertical="center"/>
    </xf>
    <xf numFmtId="0" fontId="18" fillId="6" borderId="0" xfId="0" applyFont="1" applyFill="1"/>
    <xf numFmtId="0" fontId="21" fillId="3" borderId="9" xfId="0" applyFont="1" applyFill="1" applyBorder="1" applyAlignment="1">
      <alignment vertical="center"/>
    </xf>
    <xf numFmtId="43" fontId="21" fillId="3" borderId="10" xfId="0" applyNumberFormat="1" applyFont="1" applyFill="1" applyBorder="1" applyAlignment="1">
      <alignment vertical="center"/>
    </xf>
    <xf numFmtId="0" fontId="21" fillId="6" borderId="0" xfId="0" applyFont="1" applyFill="1"/>
    <xf numFmtId="10" fontId="18" fillId="3" borderId="0" xfId="3" applyNumberFormat="1" applyFont="1" applyFill="1" applyBorder="1"/>
    <xf numFmtId="10" fontId="18" fillId="3" borderId="0" xfId="0" applyNumberFormat="1" applyFont="1" applyFill="1"/>
    <xf numFmtId="44" fontId="18" fillId="3" borderId="0" xfId="2" applyFont="1" applyFill="1" applyBorder="1" applyAlignment="1">
      <alignment horizontal="center" vertical="center"/>
    </xf>
    <xf numFmtId="0" fontId="21" fillId="3" borderId="21" xfId="0" applyFont="1" applyFill="1" applyBorder="1" applyAlignment="1">
      <alignment vertical="center"/>
    </xf>
    <xf numFmtId="0" fontId="24" fillId="6" borderId="0" xfId="0" applyFont="1" applyFill="1"/>
    <xf numFmtId="44" fontId="21" fillId="3" borderId="22" xfId="2" applyFont="1" applyFill="1" applyBorder="1" applyAlignment="1">
      <alignment vertical="center"/>
    </xf>
    <xf numFmtId="9" fontId="21" fillId="3" borderId="8" xfId="0" applyNumberFormat="1" applyFont="1" applyFill="1" applyBorder="1" applyAlignment="1">
      <alignment horizontal="center" vertical="center"/>
    </xf>
    <xf numFmtId="0" fontId="29" fillId="3" borderId="0" xfId="0" applyFont="1" applyFill="1" applyAlignment="1">
      <alignment vertical="center"/>
    </xf>
    <xf numFmtId="0" fontId="31" fillId="3" borderId="0" xfId="0" applyFont="1" applyFill="1"/>
    <xf numFmtId="0" fontId="27" fillId="3" borderId="3" xfId="0" applyFont="1" applyFill="1" applyBorder="1" applyAlignment="1">
      <alignment vertical="center"/>
    </xf>
    <xf numFmtId="0" fontId="27" fillId="3" borderId="21" xfId="0" applyFont="1" applyFill="1" applyBorder="1" applyAlignment="1">
      <alignment vertical="center"/>
    </xf>
    <xf numFmtId="44" fontId="28" fillId="3" borderId="16" xfId="2" applyFont="1" applyFill="1" applyBorder="1" applyAlignment="1">
      <alignment vertical="center"/>
    </xf>
    <xf numFmtId="168" fontId="31" fillId="3" borderId="16" xfId="0" applyNumberFormat="1" applyFont="1" applyFill="1" applyBorder="1" applyAlignment="1">
      <alignment vertical="center"/>
    </xf>
    <xf numFmtId="0" fontId="28" fillId="3" borderId="21" xfId="0" applyFont="1" applyFill="1" applyBorder="1" applyAlignment="1">
      <alignment vertical="center"/>
    </xf>
    <xf numFmtId="44" fontId="28" fillId="3" borderId="21" xfId="2" applyFont="1" applyFill="1" applyBorder="1" applyAlignment="1">
      <alignment vertical="center"/>
    </xf>
    <xf numFmtId="44" fontId="28" fillId="3" borderId="17" xfId="2" applyFont="1" applyFill="1" applyBorder="1" applyAlignment="1">
      <alignment vertical="center"/>
    </xf>
    <xf numFmtId="44" fontId="28" fillId="3" borderId="14" xfId="2" applyFont="1" applyFill="1" applyBorder="1" applyAlignment="1">
      <alignment vertical="center"/>
    </xf>
    <xf numFmtId="168" fontId="31" fillId="3" borderId="0" xfId="0" applyNumberFormat="1" applyFont="1" applyFill="1" applyAlignment="1">
      <alignment vertical="center"/>
    </xf>
    <xf numFmtId="44" fontId="27" fillId="3" borderId="16" xfId="2" applyFont="1" applyFill="1" applyBorder="1" applyAlignment="1">
      <alignment vertical="center"/>
    </xf>
    <xf numFmtId="44" fontId="27" fillId="3" borderId="21" xfId="2" applyFont="1" applyFill="1" applyBorder="1" applyAlignment="1">
      <alignment vertical="center"/>
    </xf>
    <xf numFmtId="44" fontId="27" fillId="3" borderId="17" xfId="2" applyFont="1" applyFill="1" applyBorder="1" applyAlignment="1">
      <alignment vertical="center"/>
    </xf>
    <xf numFmtId="44" fontId="28" fillId="3" borderId="15" xfId="2" applyFont="1" applyFill="1" applyBorder="1" applyAlignment="1">
      <alignment vertical="center"/>
    </xf>
    <xf numFmtId="168" fontId="18" fillId="3" borderId="0" xfId="0" applyNumberFormat="1" applyFont="1" applyFill="1" applyAlignment="1">
      <alignment vertical="center"/>
    </xf>
    <xf numFmtId="10" fontId="28" fillId="3" borderId="16" xfId="3" applyNumberFormat="1" applyFont="1" applyFill="1" applyBorder="1" applyAlignment="1">
      <alignment vertical="center"/>
    </xf>
    <xf numFmtId="10" fontId="28" fillId="3" borderId="21" xfId="3" applyNumberFormat="1" applyFont="1" applyFill="1" applyBorder="1" applyAlignment="1">
      <alignment vertical="center"/>
    </xf>
    <xf numFmtId="10" fontId="28" fillId="3" borderId="17" xfId="3" applyNumberFormat="1" applyFont="1" applyFill="1" applyBorder="1" applyAlignment="1">
      <alignment vertical="center"/>
    </xf>
    <xf numFmtId="10" fontId="28" fillId="0" borderId="14" xfId="0" applyNumberFormat="1" applyFont="1" applyBorder="1" applyAlignment="1">
      <alignment vertical="center"/>
    </xf>
    <xf numFmtId="0" fontId="27" fillId="3" borderId="0" xfId="0" applyFont="1" applyFill="1" applyAlignment="1">
      <alignment vertical="center"/>
    </xf>
    <xf numFmtId="10" fontId="28" fillId="3" borderId="0" xfId="3" applyNumberFormat="1" applyFont="1" applyFill="1" applyBorder="1" applyAlignment="1">
      <alignment vertical="center"/>
    </xf>
    <xf numFmtId="10" fontId="28" fillId="3" borderId="0" xfId="0" applyNumberFormat="1" applyFont="1" applyFill="1" applyAlignment="1">
      <alignment vertical="center"/>
    </xf>
    <xf numFmtId="168" fontId="18" fillId="3" borderId="0" xfId="0" applyNumberFormat="1" applyFont="1" applyFill="1"/>
    <xf numFmtId="0" fontId="21" fillId="7" borderId="0" xfId="0" applyFont="1" applyFill="1" applyAlignment="1">
      <alignment vertical="center"/>
    </xf>
    <xf numFmtId="0" fontId="24" fillId="7" borderId="0" xfId="0" applyFont="1" applyFill="1" applyAlignment="1">
      <alignment vertical="center"/>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21" xfId="0" applyFont="1" applyFill="1" applyBorder="1" applyAlignment="1">
      <alignment horizontal="center" vertical="center"/>
    </xf>
    <xf numFmtId="44" fontId="18" fillId="3" borderId="7" xfId="2" applyFont="1" applyFill="1" applyBorder="1" applyAlignment="1">
      <alignment horizontal="center" vertical="center"/>
    </xf>
    <xf numFmtId="44" fontId="18" fillId="3" borderId="1" xfId="2" applyFont="1" applyFill="1" applyBorder="1" applyAlignment="1">
      <alignment horizontal="center" vertical="center"/>
    </xf>
    <xf numFmtId="0" fontId="27" fillId="3" borderId="16" xfId="0" applyFont="1" applyFill="1" applyBorder="1" applyAlignment="1">
      <alignment vertical="center"/>
    </xf>
    <xf numFmtId="10" fontId="28" fillId="3" borderId="21" xfId="0" applyNumberFormat="1" applyFont="1" applyFill="1" applyBorder="1" applyAlignment="1">
      <alignment vertical="center"/>
    </xf>
    <xf numFmtId="10" fontId="28" fillId="3" borderId="17" xfId="0" applyNumberFormat="1" applyFont="1" applyFill="1" applyBorder="1" applyAlignment="1">
      <alignment vertical="center"/>
    </xf>
    <xf numFmtId="43" fontId="18" fillId="3" borderId="0" xfId="0" applyNumberFormat="1" applyFont="1" applyFill="1" applyAlignment="1">
      <alignment vertical="center"/>
    </xf>
    <xf numFmtId="2" fontId="18" fillId="3" borderId="0" xfId="0" applyNumberFormat="1" applyFont="1" applyFill="1" applyAlignment="1">
      <alignment vertical="center"/>
    </xf>
    <xf numFmtId="9" fontId="24" fillId="3" borderId="0" xfId="3" applyFont="1" applyFill="1"/>
    <xf numFmtId="0" fontId="31" fillId="3" borderId="17" xfId="0" applyFont="1" applyFill="1" applyBorder="1" applyAlignment="1">
      <alignment vertical="center"/>
    </xf>
    <xf numFmtId="9" fontId="31" fillId="3" borderId="0" xfId="3" applyFont="1" applyFill="1"/>
    <xf numFmtId="164" fontId="18" fillId="3" borderId="0" xfId="1" applyNumberFormat="1" applyFont="1" applyFill="1" applyAlignment="1">
      <alignment vertical="center"/>
    </xf>
    <xf numFmtId="164" fontId="18" fillId="3" borderId="18" xfId="1" applyNumberFormat="1" applyFont="1" applyFill="1" applyBorder="1" applyAlignment="1">
      <alignment vertical="center"/>
    </xf>
    <xf numFmtId="164" fontId="18" fillId="3" borderId="20" xfId="1" applyNumberFormat="1" applyFont="1" applyFill="1" applyBorder="1" applyAlignment="1">
      <alignment vertical="center"/>
    </xf>
    <xf numFmtId="164" fontId="18" fillId="3" borderId="19" xfId="1" applyNumberFormat="1" applyFont="1" applyFill="1" applyBorder="1" applyAlignment="1">
      <alignment vertical="center"/>
    </xf>
    <xf numFmtId="164" fontId="29" fillId="3" borderId="1" xfId="1" applyNumberFormat="1" applyFont="1" applyFill="1" applyBorder="1" applyAlignment="1">
      <alignment vertical="center"/>
    </xf>
    <xf numFmtId="169" fontId="18" fillId="3" borderId="0" xfId="2" applyNumberFormat="1" applyFont="1" applyFill="1" applyAlignment="1">
      <alignment vertical="center"/>
    </xf>
    <xf numFmtId="169" fontId="18" fillId="5" borderId="1" xfId="2" applyNumberFormat="1" applyFont="1" applyFill="1" applyBorder="1" applyAlignment="1">
      <alignment vertical="center"/>
    </xf>
    <xf numFmtId="169" fontId="18" fillId="5" borderId="0" xfId="2" applyNumberFormat="1" applyFont="1" applyFill="1" applyBorder="1" applyAlignment="1">
      <alignment vertical="center"/>
    </xf>
    <xf numFmtId="169" fontId="18" fillId="5" borderId="19" xfId="2" applyNumberFormat="1" applyFont="1" applyFill="1" applyBorder="1" applyAlignment="1">
      <alignment vertical="center"/>
    </xf>
    <xf numFmtId="169" fontId="18" fillId="3" borderId="15" xfId="2" applyNumberFormat="1" applyFont="1" applyFill="1" applyBorder="1" applyAlignment="1">
      <alignment vertical="center"/>
    </xf>
    <xf numFmtId="169" fontId="18" fillId="5" borderId="7" xfId="2" applyNumberFormat="1" applyFont="1" applyFill="1" applyBorder="1" applyAlignment="1">
      <alignment vertical="center"/>
    </xf>
    <xf numFmtId="169" fontId="18" fillId="3" borderId="20" xfId="2" applyNumberFormat="1" applyFont="1" applyFill="1" applyBorder="1" applyAlignment="1">
      <alignment vertical="center"/>
    </xf>
    <xf numFmtId="164" fontId="18" fillId="3" borderId="1" xfId="1" applyNumberFormat="1" applyFont="1" applyFill="1" applyBorder="1" applyAlignment="1">
      <alignment vertical="center"/>
    </xf>
    <xf numFmtId="164" fontId="18" fillId="3" borderId="0" xfId="1" applyNumberFormat="1" applyFont="1" applyFill="1" applyBorder="1" applyAlignment="1">
      <alignment vertical="center"/>
    </xf>
    <xf numFmtId="164" fontId="18" fillId="3" borderId="7" xfId="1" applyNumberFormat="1" applyFont="1" applyFill="1" applyBorder="1" applyAlignment="1">
      <alignment vertical="center"/>
    </xf>
    <xf numFmtId="169" fontId="18" fillId="3" borderId="5" xfId="2" applyNumberFormat="1" applyFont="1" applyFill="1" applyBorder="1" applyAlignment="1">
      <alignment vertical="center"/>
    </xf>
    <xf numFmtId="169" fontId="18" fillId="5" borderId="3" xfId="2" applyNumberFormat="1" applyFont="1" applyFill="1" applyBorder="1" applyAlignment="1">
      <alignment vertical="center"/>
    </xf>
    <xf numFmtId="169" fontId="18" fillId="5" borderId="5" xfId="2" applyNumberFormat="1" applyFont="1" applyFill="1" applyBorder="1" applyAlignment="1">
      <alignment vertical="center"/>
    </xf>
    <xf numFmtId="169" fontId="18" fillId="5" borderId="6" xfId="2" applyNumberFormat="1" applyFont="1" applyFill="1" applyBorder="1" applyAlignment="1">
      <alignment vertical="center"/>
    </xf>
    <xf numFmtId="169" fontId="18" fillId="3" borderId="4" xfId="2" applyNumberFormat="1" applyFont="1" applyFill="1" applyBorder="1" applyAlignment="1">
      <alignment vertical="center"/>
    </xf>
    <xf numFmtId="164" fontId="29" fillId="3" borderId="3" xfId="1" applyNumberFormat="1" applyFont="1" applyFill="1" applyBorder="1" applyAlignment="1">
      <alignment vertical="center"/>
    </xf>
    <xf numFmtId="164" fontId="21" fillId="3" borderId="8" xfId="0" applyNumberFormat="1" applyFont="1" applyFill="1" applyBorder="1" applyAlignment="1">
      <alignment vertical="center"/>
    </xf>
    <xf numFmtId="164" fontId="21" fillId="3" borderId="10" xfId="1" applyNumberFormat="1" applyFont="1" applyFill="1" applyBorder="1" applyAlignment="1">
      <alignment vertical="center"/>
    </xf>
    <xf numFmtId="164" fontId="21" fillId="3" borderId="8" xfId="1" applyNumberFormat="1" applyFont="1" applyFill="1" applyBorder="1" applyAlignment="1">
      <alignment vertical="center"/>
    </xf>
    <xf numFmtId="164" fontId="21" fillId="3" borderId="9" xfId="1" applyNumberFormat="1" applyFont="1" applyFill="1" applyBorder="1" applyAlignment="1">
      <alignment vertical="center"/>
    </xf>
    <xf numFmtId="0" fontId="24" fillId="3" borderId="20" xfId="0" applyFont="1" applyFill="1" applyBorder="1"/>
    <xf numFmtId="169" fontId="18" fillId="3" borderId="0" xfId="0" applyNumberFormat="1" applyFont="1" applyFill="1"/>
    <xf numFmtId="169" fontId="18" fillId="3" borderId="2" xfId="2" applyNumberFormat="1" applyFont="1" applyFill="1" applyBorder="1" applyAlignment="1">
      <alignment vertical="center"/>
    </xf>
    <xf numFmtId="169" fontId="18" fillId="3" borderId="0" xfId="2" applyNumberFormat="1" applyFont="1" applyFill="1" applyBorder="1" applyAlignment="1">
      <alignment vertical="center"/>
    </xf>
    <xf numFmtId="169" fontId="18" fillId="3" borderId="6" xfId="2" applyNumberFormat="1" applyFont="1" applyFill="1" applyBorder="1" applyAlignment="1">
      <alignment vertical="center"/>
    </xf>
    <xf numFmtId="164" fontId="21" fillId="3" borderId="10" xfId="0" applyNumberFormat="1" applyFont="1" applyFill="1" applyBorder="1" applyAlignment="1">
      <alignment vertical="center"/>
    </xf>
    <xf numFmtId="164" fontId="21" fillId="3" borderId="9" xfId="0" applyNumberFormat="1" applyFont="1" applyFill="1" applyBorder="1" applyAlignment="1">
      <alignment vertical="center"/>
    </xf>
    <xf numFmtId="1" fontId="31" fillId="3" borderId="21" xfId="0" applyNumberFormat="1" applyFont="1" applyFill="1" applyBorder="1" applyAlignment="1">
      <alignment vertical="center"/>
    </xf>
    <xf numFmtId="169" fontId="18" fillId="3" borderId="21" xfId="2" applyNumberFormat="1" applyFont="1" applyFill="1" applyBorder="1" applyAlignment="1">
      <alignment vertical="center"/>
    </xf>
    <xf numFmtId="169" fontId="18" fillId="5" borderId="16" xfId="2" applyNumberFormat="1" applyFont="1" applyFill="1" applyBorder="1" applyAlignment="1">
      <alignment vertical="center"/>
    </xf>
    <xf numFmtId="169" fontId="18" fillId="5" borderId="21" xfId="2" applyNumberFormat="1" applyFont="1" applyFill="1" applyBorder="1" applyAlignment="1">
      <alignment vertical="center"/>
    </xf>
    <xf numFmtId="169" fontId="18" fillId="5" borderId="17" xfId="2" applyNumberFormat="1" applyFont="1" applyFill="1" applyBorder="1" applyAlignment="1">
      <alignment vertical="center"/>
    </xf>
    <xf numFmtId="169" fontId="18" fillId="3" borderId="14" xfId="2" applyNumberFormat="1" applyFont="1" applyFill="1" applyBorder="1" applyAlignment="1">
      <alignment vertical="center"/>
    </xf>
    <xf numFmtId="164" fontId="29" fillId="3" borderId="16" xfId="1" applyNumberFormat="1" applyFont="1" applyFill="1" applyBorder="1" applyAlignment="1">
      <alignment vertical="center"/>
    </xf>
    <xf numFmtId="164" fontId="29" fillId="3" borderId="18" xfId="1" applyNumberFormat="1" applyFont="1" applyFill="1" applyBorder="1" applyAlignment="1">
      <alignment vertical="center"/>
    </xf>
    <xf numFmtId="169" fontId="18" fillId="3" borderId="1" xfId="2" applyNumberFormat="1" applyFont="1" applyFill="1" applyBorder="1" applyAlignment="1">
      <alignment vertical="center"/>
    </xf>
    <xf numFmtId="169" fontId="18" fillId="3" borderId="3" xfId="2" applyNumberFormat="1" applyFont="1" applyFill="1" applyBorder="1" applyAlignment="1">
      <alignment vertical="center"/>
    </xf>
    <xf numFmtId="164" fontId="18" fillId="3" borderId="3" xfId="1" applyNumberFormat="1" applyFont="1" applyFill="1" applyBorder="1" applyAlignment="1">
      <alignment vertical="center"/>
    </xf>
    <xf numFmtId="164" fontId="18" fillId="3" borderId="5" xfId="1" applyNumberFormat="1" applyFont="1" applyFill="1" applyBorder="1" applyAlignment="1">
      <alignment vertical="center"/>
    </xf>
    <xf numFmtId="164" fontId="18" fillId="3" borderId="6" xfId="1" applyNumberFormat="1" applyFont="1" applyFill="1" applyBorder="1" applyAlignment="1">
      <alignment vertical="center"/>
    </xf>
    <xf numFmtId="1" fontId="27" fillId="3" borderId="5" xfId="0" applyNumberFormat="1" applyFont="1" applyFill="1" applyBorder="1" applyAlignment="1">
      <alignment horizontal="center" vertical="center" wrapText="1"/>
    </xf>
    <xf numFmtId="1" fontId="27" fillId="3" borderId="5" xfId="0" applyNumberFormat="1" applyFont="1" applyFill="1" applyBorder="1" applyAlignment="1">
      <alignment horizontal="center" vertical="center"/>
    </xf>
    <xf numFmtId="0" fontId="18" fillId="3" borderId="21" xfId="0" applyFont="1" applyFill="1" applyBorder="1" applyAlignment="1">
      <alignment vertical="center"/>
    </xf>
    <xf numFmtId="9" fontId="18" fillId="3" borderId="0" xfId="3" applyFont="1" applyFill="1" applyAlignment="1">
      <alignment vertical="center"/>
    </xf>
    <xf numFmtId="0" fontId="36" fillId="3" borderId="5" xfId="0" applyFont="1" applyFill="1" applyBorder="1" applyAlignment="1">
      <alignment vertical="center"/>
    </xf>
    <xf numFmtId="0" fontId="27" fillId="3" borderId="0" xfId="0" applyFont="1" applyFill="1" applyAlignment="1">
      <alignment horizontal="center" vertical="center"/>
    </xf>
    <xf numFmtId="0" fontId="7" fillId="4" borderId="0" xfId="0" applyFont="1" applyFill="1"/>
    <xf numFmtId="0" fontId="18" fillId="3" borderId="7" xfId="0" applyFont="1" applyFill="1" applyBorder="1" applyAlignment="1">
      <alignment horizontal="left" vertical="center"/>
    </xf>
    <xf numFmtId="0" fontId="34" fillId="3" borderId="7" xfId="0" applyFont="1" applyFill="1" applyBorder="1" applyAlignment="1">
      <alignment horizontal="right" vertical="center"/>
    </xf>
    <xf numFmtId="10" fontId="29" fillId="3" borderId="0" xfId="3" applyNumberFormat="1" applyFont="1" applyFill="1" applyBorder="1" applyAlignment="1">
      <alignment horizontal="right" vertical="center"/>
    </xf>
    <xf numFmtId="10" fontId="29" fillId="3" borderId="7" xfId="3" applyNumberFormat="1" applyFont="1" applyFill="1" applyBorder="1" applyAlignment="1">
      <alignment horizontal="right" vertical="center"/>
    </xf>
    <xf numFmtId="0" fontId="29" fillId="3" borderId="7" xfId="0" applyFont="1" applyFill="1" applyBorder="1" applyAlignment="1">
      <alignment horizontal="right" vertical="center" wrapText="1"/>
    </xf>
    <xf numFmtId="165" fontId="18" fillId="3" borderId="19" xfId="0" applyNumberFormat="1" applyFont="1" applyFill="1" applyBorder="1" applyAlignment="1">
      <alignment horizontal="right" vertical="center"/>
    </xf>
    <xf numFmtId="10" fontId="18" fillId="3" borderId="20" xfId="3" applyNumberFormat="1" applyFont="1" applyFill="1" applyBorder="1" applyAlignment="1">
      <alignment vertical="center"/>
    </xf>
    <xf numFmtId="10" fontId="18" fillId="3" borderId="18" xfId="3" applyNumberFormat="1" applyFont="1" applyFill="1" applyBorder="1" applyAlignment="1">
      <alignment vertical="center"/>
    </xf>
    <xf numFmtId="10" fontId="18" fillId="3" borderId="19" xfId="3" applyNumberFormat="1" applyFont="1" applyFill="1" applyBorder="1" applyAlignment="1">
      <alignment vertical="center"/>
    </xf>
    <xf numFmtId="165" fontId="18" fillId="3" borderId="6" xfId="0" applyNumberFormat="1" applyFont="1" applyFill="1" applyBorder="1" applyAlignment="1">
      <alignment horizontal="right" vertical="center"/>
    </xf>
    <xf numFmtId="10" fontId="18" fillId="3" borderId="5" xfId="3" applyNumberFormat="1" applyFont="1" applyFill="1" applyBorder="1" applyAlignment="1">
      <alignment vertical="center"/>
    </xf>
    <xf numFmtId="10" fontId="18" fillId="3" borderId="3" xfId="3" applyNumberFormat="1" applyFont="1" applyFill="1" applyBorder="1" applyAlignment="1">
      <alignment vertical="center"/>
    </xf>
    <xf numFmtId="10" fontId="18" fillId="3" borderId="6" xfId="3" applyNumberFormat="1" applyFont="1" applyFill="1" applyBorder="1" applyAlignment="1">
      <alignment vertical="center"/>
    </xf>
    <xf numFmtId="10" fontId="18" fillId="3" borderId="0" xfId="3" applyNumberFormat="1" applyFont="1" applyFill="1" applyAlignment="1">
      <alignment vertical="center"/>
    </xf>
    <xf numFmtId="0" fontId="37" fillId="8" borderId="0" xfId="0" applyFont="1" applyFill="1"/>
    <xf numFmtId="0" fontId="38" fillId="3" borderId="0" xfId="0" applyFont="1" applyFill="1"/>
    <xf numFmtId="0" fontId="19" fillId="7" borderId="0" xfId="0" applyFont="1" applyFill="1" applyAlignment="1">
      <alignment horizontal="center" vertical="center"/>
    </xf>
    <xf numFmtId="0" fontId="38" fillId="2" borderId="0" xfId="0" applyFont="1" applyFill="1"/>
    <xf numFmtId="1" fontId="18" fillId="3" borderId="0" xfId="0" applyNumberFormat="1" applyFont="1" applyFill="1" applyAlignment="1">
      <alignment vertical="center"/>
    </xf>
    <xf numFmtId="0" fontId="31" fillId="3" borderId="20" xfId="0" applyFont="1" applyFill="1" applyBorder="1" applyAlignment="1">
      <alignment vertical="center"/>
    </xf>
    <xf numFmtId="1" fontId="18" fillId="3" borderId="20" xfId="0" applyNumberFormat="1" applyFont="1" applyFill="1" applyBorder="1" applyAlignment="1">
      <alignment vertical="center"/>
    </xf>
    <xf numFmtId="1" fontId="29" fillId="3" borderId="20" xfId="0" applyNumberFormat="1" applyFont="1" applyFill="1" applyBorder="1" applyAlignment="1">
      <alignment vertical="center"/>
    </xf>
    <xf numFmtId="0" fontId="31" fillId="3" borderId="5" xfId="0" applyFont="1" applyFill="1" applyBorder="1" applyAlignment="1">
      <alignment vertical="center"/>
    </xf>
    <xf numFmtId="1" fontId="18" fillId="3" borderId="5" xfId="0" applyNumberFormat="1" applyFont="1" applyFill="1" applyBorder="1" applyAlignment="1">
      <alignment vertical="center"/>
    </xf>
    <xf numFmtId="1" fontId="29" fillId="3" borderId="5" xfId="0" applyNumberFormat="1" applyFont="1" applyFill="1" applyBorder="1" applyAlignment="1">
      <alignment vertical="center"/>
    </xf>
    <xf numFmtId="0" fontId="27" fillId="3" borderId="20" xfId="0" applyFont="1" applyFill="1" applyBorder="1" applyAlignment="1">
      <alignment vertical="center"/>
    </xf>
    <xf numFmtId="0" fontId="29" fillId="3" borderId="20" xfId="0" applyFont="1" applyFill="1" applyBorder="1" applyAlignment="1">
      <alignment vertical="center"/>
    </xf>
    <xf numFmtId="0" fontId="34" fillId="3" borderId="5" xfId="0" applyFont="1" applyFill="1" applyBorder="1" applyAlignment="1">
      <alignment vertical="center"/>
    </xf>
    <xf numFmtId="0" fontId="14" fillId="8" borderId="0" xfId="0" applyFont="1" applyFill="1" applyAlignment="1">
      <alignment vertical="center" wrapText="1"/>
    </xf>
    <xf numFmtId="0" fontId="15" fillId="3" borderId="0" xfId="0" applyFont="1" applyFill="1"/>
    <xf numFmtId="0" fontId="14" fillId="8" borderId="0" xfId="0" applyFont="1" applyFill="1" applyAlignment="1">
      <alignment vertical="center"/>
    </xf>
    <xf numFmtId="0" fontId="39" fillId="3" borderId="5" xfId="0" applyFont="1" applyFill="1" applyBorder="1" applyAlignment="1">
      <alignment horizontal="left" vertical="center" wrapText="1"/>
    </xf>
    <xf numFmtId="0" fontId="39" fillId="3" borderId="5" xfId="0" applyFont="1" applyFill="1" applyBorder="1" applyAlignment="1">
      <alignment vertical="center"/>
    </xf>
    <xf numFmtId="0" fontId="39" fillId="3" borderId="5" xfId="0" applyFont="1" applyFill="1" applyBorder="1" applyAlignment="1">
      <alignment horizontal="left" vertical="center"/>
    </xf>
    <xf numFmtId="49" fontId="21" fillId="3" borderId="0" xfId="0" applyNumberFormat="1" applyFont="1" applyFill="1" applyAlignment="1">
      <alignment horizontal="left" vertical="center"/>
    </xf>
    <xf numFmtId="0" fontId="23" fillId="3" borderId="0" xfId="0" applyFont="1" applyFill="1" applyAlignment="1">
      <alignment vertical="center"/>
    </xf>
    <xf numFmtId="0" fontId="23" fillId="3" borderId="0" xfId="0" applyFont="1" applyFill="1" applyAlignment="1">
      <alignment horizontal="left" vertical="center"/>
    </xf>
    <xf numFmtId="0" fontId="24" fillId="4" borderId="0" xfId="0" applyFont="1" applyFill="1"/>
    <xf numFmtId="49" fontId="21" fillId="3" borderId="21" xfId="0" applyNumberFormat="1" applyFont="1" applyFill="1" applyBorder="1" applyAlignment="1">
      <alignment horizontal="left" vertical="center"/>
    </xf>
    <xf numFmtId="0" fontId="23" fillId="3" borderId="21" xfId="0" applyFont="1" applyFill="1" applyBorder="1" applyAlignment="1">
      <alignment vertical="center"/>
    </xf>
    <xf numFmtId="0" fontId="40" fillId="3" borderId="21" xfId="5" quotePrefix="1" applyFont="1" applyFill="1" applyBorder="1" applyAlignment="1">
      <alignment horizontal="left" vertical="center"/>
    </xf>
    <xf numFmtId="49" fontId="21" fillId="3" borderId="5" xfId="0" applyNumberFormat="1" applyFont="1" applyFill="1" applyBorder="1" applyAlignment="1">
      <alignment horizontal="left" vertical="center"/>
    </xf>
    <xf numFmtId="0" fontId="23" fillId="3" borderId="5" xfId="0" applyFont="1" applyFill="1" applyBorder="1" applyAlignment="1">
      <alignment vertical="center"/>
    </xf>
    <xf numFmtId="0" fontId="40" fillId="3" borderId="5" xfId="5" applyFont="1" applyFill="1" applyBorder="1" applyAlignment="1">
      <alignment horizontal="left" vertical="center"/>
    </xf>
    <xf numFmtId="0" fontId="40" fillId="3" borderId="0" xfId="5" quotePrefix="1" applyFont="1" applyFill="1" applyBorder="1" applyAlignment="1">
      <alignment horizontal="left" vertical="center"/>
    </xf>
    <xf numFmtId="49" fontId="41" fillId="3" borderId="21" xfId="0" applyNumberFormat="1" applyFont="1" applyFill="1" applyBorder="1" applyAlignment="1">
      <alignment horizontal="right" vertical="center"/>
    </xf>
    <xf numFmtId="0" fontId="23" fillId="3" borderId="0" xfId="0" applyFont="1" applyFill="1" applyAlignment="1">
      <alignment vertical="center" wrapText="1"/>
    </xf>
    <xf numFmtId="49" fontId="42" fillId="3" borderId="0" xfId="0" applyNumberFormat="1" applyFont="1" applyFill="1" applyAlignment="1">
      <alignment horizontal="right" vertical="center"/>
    </xf>
    <xf numFmtId="0" fontId="35" fillId="3" borderId="0" xfId="0" applyFont="1" applyFill="1" applyAlignment="1">
      <alignment vertical="center"/>
    </xf>
    <xf numFmtId="0" fontId="43" fillId="3" borderId="0" xfId="5" quotePrefix="1" applyFont="1" applyFill="1" applyBorder="1" applyAlignment="1">
      <alignment horizontal="center" vertical="center"/>
    </xf>
    <xf numFmtId="0" fontId="23" fillId="3" borderId="5" xfId="0" applyFont="1" applyFill="1" applyBorder="1" applyAlignment="1">
      <alignment vertical="center" wrapText="1"/>
    </xf>
    <xf numFmtId="0" fontId="37" fillId="10" borderId="16" xfId="0" applyFont="1" applyFill="1" applyBorder="1" applyAlignment="1">
      <alignment vertical="center"/>
    </xf>
    <xf numFmtId="0" fontId="37" fillId="10" borderId="17" xfId="0" applyFont="1" applyFill="1" applyBorder="1" applyAlignment="1">
      <alignment horizontal="right" vertical="center"/>
    </xf>
    <xf numFmtId="0" fontId="37" fillId="10" borderId="17" xfId="0" applyFont="1" applyFill="1" applyBorder="1" applyAlignment="1">
      <alignment vertical="center"/>
    </xf>
    <xf numFmtId="0" fontId="46" fillId="10" borderId="16" xfId="0" applyFont="1" applyFill="1" applyBorder="1" applyAlignment="1">
      <alignment vertical="center"/>
    </xf>
    <xf numFmtId="10" fontId="18" fillId="3" borderId="0" xfId="3" applyNumberFormat="1" applyFont="1" applyFill="1" applyBorder="1" applyAlignment="1">
      <alignment vertical="center"/>
    </xf>
    <xf numFmtId="0" fontId="28" fillId="3" borderId="1" xfId="0" applyFont="1" applyFill="1" applyBorder="1" applyAlignment="1">
      <alignment horizontal="left" vertical="center"/>
    </xf>
    <xf numFmtId="0" fontId="28" fillId="3" borderId="3" xfId="0" applyFont="1" applyFill="1" applyBorder="1" applyAlignment="1">
      <alignment horizontal="left" vertical="center"/>
    </xf>
    <xf numFmtId="0" fontId="28" fillId="3" borderId="6" xfId="0" applyFont="1" applyFill="1" applyBorder="1" applyAlignment="1">
      <alignment horizontal="left" vertical="center"/>
    </xf>
    <xf numFmtId="10" fontId="28" fillId="3" borderId="7" xfId="3" applyNumberFormat="1" applyFont="1" applyFill="1" applyBorder="1" applyAlignment="1">
      <alignment vertical="center"/>
    </xf>
    <xf numFmtId="0" fontId="18" fillId="3" borderId="18" xfId="0" applyFont="1" applyFill="1" applyBorder="1" applyAlignment="1">
      <alignment horizontal="left" vertical="center"/>
    </xf>
    <xf numFmtId="0" fontId="18" fillId="3" borderId="3" xfId="0" applyFont="1" applyFill="1" applyBorder="1" applyAlignment="1">
      <alignment horizontal="left" vertical="center"/>
    </xf>
    <xf numFmtId="0" fontId="47" fillId="3" borderId="5" xfId="0" applyFont="1" applyFill="1" applyBorder="1" applyAlignment="1">
      <alignment horizontal="center" wrapText="1"/>
    </xf>
    <xf numFmtId="0" fontId="35" fillId="3" borderId="0" xfId="0" applyFont="1" applyFill="1"/>
    <xf numFmtId="0" fontId="6" fillId="2" borderId="0" xfId="0" applyFont="1" applyFill="1"/>
    <xf numFmtId="0" fontId="37" fillId="11" borderId="0" xfId="10" applyFont="1" applyFill="1" applyAlignment="1">
      <alignment horizontal="left" vertical="center"/>
    </xf>
    <xf numFmtId="0" fontId="37" fillId="11" borderId="0" xfId="10" applyFont="1" applyFill="1" applyAlignment="1">
      <alignment horizontal="center" vertical="center" wrapText="1"/>
    </xf>
    <xf numFmtId="0" fontId="37" fillId="11" borderId="0" xfId="10" applyFont="1" applyFill="1" applyAlignment="1">
      <alignment horizontal="center" vertical="center"/>
    </xf>
    <xf numFmtId="0" fontId="37" fillId="11" borderId="7" xfId="10" applyFont="1" applyFill="1" applyBorder="1" applyAlignment="1">
      <alignment horizontal="center" vertical="center" wrapText="1"/>
    </xf>
    <xf numFmtId="0" fontId="37" fillId="3" borderId="0" xfId="10" applyFont="1" applyFill="1" applyAlignment="1">
      <alignment horizontal="left" vertical="center" wrapText="1"/>
    </xf>
    <xf numFmtId="0" fontId="37" fillId="10" borderId="0" xfId="10" applyFont="1" applyFill="1" applyAlignment="1">
      <alignment vertical="center" wrapText="1"/>
    </xf>
    <xf numFmtId="0" fontId="49" fillId="10" borderId="0" xfId="10" applyFont="1" applyFill="1" applyAlignment="1">
      <alignment horizontal="center" vertical="center" wrapText="1"/>
    </xf>
    <xf numFmtId="0" fontId="49" fillId="10" borderId="7" xfId="10" applyFont="1" applyFill="1" applyBorder="1" applyAlignment="1">
      <alignment horizontal="center" vertical="center" wrapText="1"/>
    </xf>
    <xf numFmtId="0" fontId="49" fillId="10" borderId="1" xfId="10" applyFont="1" applyFill="1" applyBorder="1" applyAlignment="1">
      <alignment horizontal="center" vertical="center" wrapText="1"/>
    </xf>
    <xf numFmtId="0" fontId="37" fillId="10" borderId="1" xfId="10" applyFont="1" applyFill="1" applyBorder="1" applyAlignment="1">
      <alignment horizontal="center" vertical="center" wrapText="1"/>
    </xf>
    <xf numFmtId="0" fontId="37" fillId="10" borderId="0" xfId="10" applyFont="1" applyFill="1" applyAlignment="1">
      <alignment horizontal="center" vertical="center" wrapText="1"/>
    </xf>
    <xf numFmtId="0" fontId="37" fillId="10" borderId="7" xfId="10" applyFont="1" applyFill="1" applyBorder="1" applyAlignment="1">
      <alignment horizontal="center" vertical="center" wrapText="1"/>
    </xf>
    <xf numFmtId="9" fontId="37" fillId="10" borderId="1" xfId="3" applyFont="1" applyFill="1" applyBorder="1" applyAlignment="1">
      <alignment horizontal="center" vertical="center" wrapText="1"/>
    </xf>
    <xf numFmtId="9" fontId="37" fillId="10" borderId="0" xfId="3" applyFont="1" applyFill="1" applyBorder="1" applyAlignment="1">
      <alignment horizontal="center" vertical="center" wrapText="1"/>
    </xf>
    <xf numFmtId="9" fontId="37" fillId="10" borderId="7" xfId="3" applyFont="1" applyFill="1" applyBorder="1" applyAlignment="1">
      <alignment horizontal="center" vertical="center" wrapText="1"/>
    </xf>
    <xf numFmtId="0" fontId="37" fillId="2" borderId="0" xfId="10" applyFont="1" applyFill="1" applyAlignment="1">
      <alignment horizontal="left" vertical="center" wrapText="1"/>
    </xf>
    <xf numFmtId="4" fontId="31" fillId="3" borderId="0" xfId="11" applyNumberFormat="1" applyFont="1" applyFill="1" applyAlignment="1">
      <alignment vertical="center" wrapText="1"/>
    </xf>
    <xf numFmtId="0" fontId="27" fillId="3" borderId="7" xfId="0" applyFont="1" applyFill="1" applyBorder="1"/>
    <xf numFmtId="172" fontId="31" fillId="3" borderId="0" xfId="0" applyNumberFormat="1" applyFont="1" applyFill="1"/>
    <xf numFmtId="172" fontId="27" fillId="3" borderId="7" xfId="0" applyNumberFormat="1" applyFont="1" applyFill="1" applyBorder="1"/>
    <xf numFmtId="172" fontId="31" fillId="3" borderId="7" xfId="0" applyNumberFormat="1" applyFont="1" applyFill="1" applyBorder="1"/>
    <xf numFmtId="172" fontId="50" fillId="3" borderId="0" xfId="0" applyNumberFormat="1" applyFont="1" applyFill="1"/>
    <xf numFmtId="172" fontId="50" fillId="3" borderId="7" xfId="0" applyNumberFormat="1" applyFont="1" applyFill="1" applyBorder="1"/>
    <xf numFmtId="9" fontId="18" fillId="3" borderId="1" xfId="3" applyFont="1" applyFill="1" applyBorder="1"/>
    <xf numFmtId="9" fontId="18" fillId="3" borderId="0" xfId="3" applyFont="1" applyFill="1"/>
    <xf numFmtId="9" fontId="18" fillId="3" borderId="7" xfId="3" applyFont="1" applyFill="1" applyBorder="1"/>
    <xf numFmtId="0" fontId="31" fillId="3" borderId="1" xfId="3" applyNumberFormat="1" applyFont="1" applyFill="1" applyBorder="1" applyAlignment="1">
      <alignment horizontal="center"/>
    </xf>
    <xf numFmtId="4" fontId="31" fillId="3" borderId="0" xfId="11" applyNumberFormat="1" applyFont="1" applyFill="1" applyAlignment="1">
      <alignment horizontal="center" vertical="center" wrapText="1"/>
    </xf>
    <xf numFmtId="0" fontId="18" fillId="3" borderId="0" xfId="3" applyNumberFormat="1" applyFont="1" applyFill="1" applyBorder="1" applyAlignment="1">
      <alignment horizontal="center"/>
    </xf>
    <xf numFmtId="0" fontId="18" fillId="3" borderId="0" xfId="0" applyFont="1" applyFill="1" applyAlignment="1">
      <alignment horizontal="center"/>
    </xf>
    <xf numFmtId="0" fontId="27" fillId="10" borderId="0" xfId="10" applyFont="1" applyFill="1" applyAlignment="1">
      <alignment horizontal="center" vertical="center" wrapText="1"/>
    </xf>
    <xf numFmtId="0" fontId="27" fillId="10" borderId="7" xfId="10" applyFont="1" applyFill="1" applyBorder="1" applyAlignment="1">
      <alignment horizontal="center" vertical="center" wrapText="1"/>
    </xf>
    <xf numFmtId="0" fontId="27" fillId="10" borderId="1" xfId="10" applyFont="1" applyFill="1" applyBorder="1" applyAlignment="1">
      <alignment horizontal="center" vertical="center" wrapText="1"/>
    </xf>
    <xf numFmtId="0" fontId="51" fillId="10" borderId="1" xfId="10" applyFont="1" applyFill="1" applyBorder="1" applyAlignment="1">
      <alignment horizontal="center" vertical="center" wrapText="1"/>
    </xf>
    <xf numFmtId="0" fontId="51" fillId="10" borderId="0" xfId="10" applyFont="1" applyFill="1" applyAlignment="1">
      <alignment horizontal="center" vertical="center" wrapText="1"/>
    </xf>
    <xf numFmtId="0" fontId="51" fillId="10" borderId="7" xfId="10" applyFont="1" applyFill="1" applyBorder="1" applyAlignment="1">
      <alignment horizontal="center" vertical="center" wrapText="1"/>
    </xf>
    <xf numFmtId="9" fontId="27" fillId="10" borderId="1" xfId="3" applyFont="1" applyFill="1" applyBorder="1" applyAlignment="1">
      <alignment horizontal="center" vertical="center" wrapText="1"/>
    </xf>
    <xf numFmtId="0" fontId="48" fillId="3" borderId="0" xfId="0" applyFont="1" applyFill="1"/>
    <xf numFmtId="172" fontId="31" fillId="5" borderId="0" xfId="0" applyNumberFormat="1" applyFont="1" applyFill="1"/>
    <xf numFmtId="172" fontId="31" fillId="5" borderId="7" xfId="0" applyNumberFormat="1" applyFont="1" applyFill="1" applyBorder="1"/>
    <xf numFmtId="172" fontId="50" fillId="5" borderId="0" xfId="0" applyNumberFormat="1" applyFont="1" applyFill="1"/>
    <xf numFmtId="172" fontId="50" fillId="5" borderId="7" xfId="0" applyNumberFormat="1" applyFont="1" applyFill="1" applyBorder="1"/>
    <xf numFmtId="0" fontId="18" fillId="3" borderId="0" xfId="3" applyNumberFormat="1" applyFont="1" applyFill="1" applyAlignment="1">
      <alignment horizontal="center"/>
    </xf>
    <xf numFmtId="0" fontId="48" fillId="2" borderId="0" xfId="0" applyFont="1" applyFill="1"/>
    <xf numFmtId="1" fontId="27" fillId="3" borderId="7" xfId="0" applyNumberFormat="1" applyFont="1" applyFill="1" applyBorder="1"/>
    <xf numFmtId="1" fontId="31" fillId="3" borderId="0" xfId="0" applyNumberFormat="1" applyFont="1" applyFill="1"/>
    <xf numFmtId="4" fontId="27" fillId="3" borderId="0" xfId="11" applyNumberFormat="1" applyFont="1" applyFill="1" applyAlignment="1">
      <alignment vertical="center" wrapText="1"/>
    </xf>
    <xf numFmtId="4" fontId="31" fillId="3" borderId="0" xfId="11" applyNumberFormat="1" applyFont="1" applyFill="1" applyAlignment="1">
      <alignment horizontal="left" vertical="center" wrapText="1" indent="2"/>
    </xf>
    <xf numFmtId="0" fontId="37" fillId="10" borderId="0" xfId="10" applyFont="1" applyFill="1" applyAlignment="1">
      <alignment vertical="center"/>
    </xf>
    <xf numFmtId="4" fontId="31" fillId="3" borderId="0" xfId="11" applyNumberFormat="1" applyFont="1" applyFill="1" applyAlignment="1">
      <alignment horizontal="left" vertical="center" wrapText="1"/>
    </xf>
    <xf numFmtId="0" fontId="37" fillId="12" borderId="0" xfId="10" applyFont="1" applyFill="1" applyAlignment="1">
      <alignment vertical="center" wrapText="1"/>
    </xf>
    <xf numFmtId="0" fontId="27" fillId="12" borderId="0" xfId="10" applyFont="1" applyFill="1" applyAlignment="1">
      <alignment horizontal="center" vertical="center" wrapText="1"/>
    </xf>
    <xf numFmtId="0" fontId="27" fillId="12" borderId="7" xfId="10" applyFont="1" applyFill="1" applyBorder="1" applyAlignment="1">
      <alignment horizontal="center" vertical="center" wrapText="1"/>
    </xf>
    <xf numFmtId="0" fontId="27" fillId="12" borderId="1" xfId="10" applyFont="1" applyFill="1" applyBorder="1" applyAlignment="1">
      <alignment horizontal="center" vertical="center" wrapText="1"/>
    </xf>
    <xf numFmtId="0" fontId="37" fillId="12" borderId="1" xfId="10" applyFont="1" applyFill="1" applyBorder="1" applyAlignment="1">
      <alignment horizontal="center" vertical="center" wrapText="1"/>
    </xf>
    <xf numFmtId="0" fontId="37" fillId="12" borderId="0" xfId="10" applyFont="1" applyFill="1" applyAlignment="1">
      <alignment horizontal="center" vertical="center" wrapText="1"/>
    </xf>
    <xf numFmtId="0" fontId="37" fillId="12" borderId="7" xfId="10" applyFont="1" applyFill="1" applyBorder="1" applyAlignment="1">
      <alignment horizontal="center" vertical="center" wrapText="1"/>
    </xf>
    <xf numFmtId="172" fontId="31" fillId="5" borderId="24" xfId="0" applyNumberFormat="1" applyFont="1" applyFill="1" applyBorder="1"/>
    <xf numFmtId="172" fontId="50" fillId="5" borderId="24" xfId="0" applyNumberFormat="1" applyFont="1" applyFill="1" applyBorder="1"/>
    <xf numFmtId="172" fontId="31" fillId="3" borderId="1" xfId="0" applyNumberFormat="1" applyFont="1" applyFill="1" applyBorder="1"/>
    <xf numFmtId="172" fontId="31" fillId="13" borderId="0" xfId="0" applyNumberFormat="1" applyFont="1" applyFill="1"/>
    <xf numFmtId="173" fontId="27" fillId="10" borderId="0" xfId="0" applyNumberFormat="1" applyFont="1" applyFill="1" applyAlignment="1">
      <alignment vertical="center"/>
    </xf>
    <xf numFmtId="173" fontId="27" fillId="10" borderId="7" xfId="0" applyNumberFormat="1" applyFont="1" applyFill="1" applyBorder="1" applyAlignment="1">
      <alignment vertical="center"/>
    </xf>
    <xf numFmtId="173" fontId="27" fillId="10" borderId="1" xfId="0" applyNumberFormat="1" applyFont="1" applyFill="1" applyBorder="1" applyAlignment="1">
      <alignment vertical="center"/>
    </xf>
    <xf numFmtId="9" fontId="31" fillId="3" borderId="1" xfId="3" applyFont="1" applyFill="1" applyBorder="1"/>
    <xf numFmtId="9" fontId="31" fillId="3" borderId="7" xfId="3" applyFont="1" applyFill="1" applyBorder="1"/>
    <xf numFmtId="0" fontId="31" fillId="3" borderId="0" xfId="3" applyNumberFormat="1" applyFont="1" applyFill="1" applyAlignment="1">
      <alignment horizontal="center"/>
    </xf>
    <xf numFmtId="0" fontId="31" fillId="3" borderId="0" xfId="0" applyFont="1" applyFill="1" applyAlignment="1">
      <alignment horizontal="center"/>
    </xf>
    <xf numFmtId="0" fontId="35" fillId="2" borderId="0" xfId="0" applyFont="1" applyFill="1"/>
    <xf numFmtId="0" fontId="27" fillId="10" borderId="0" xfId="10" applyFont="1" applyFill="1" applyAlignment="1">
      <alignment horizontal="left" vertical="center" wrapText="1"/>
    </xf>
    <xf numFmtId="0" fontId="52" fillId="3" borderId="0" xfId="0" applyFont="1" applyFill="1"/>
    <xf numFmtId="0" fontId="31" fillId="3" borderId="7" xfId="0" applyFont="1" applyFill="1" applyBorder="1"/>
    <xf numFmtId="7" fontId="31" fillId="3" borderId="0" xfId="2" applyNumberFormat="1" applyFont="1" applyFill="1"/>
    <xf numFmtId="7" fontId="31" fillId="3" borderId="7" xfId="2" applyNumberFormat="1" applyFont="1" applyFill="1" applyBorder="1"/>
    <xf numFmtId="0" fontId="37" fillId="14" borderId="0" xfId="10" applyFont="1" applyFill="1" applyAlignment="1">
      <alignment vertical="center"/>
    </xf>
    <xf numFmtId="173" fontId="37" fillId="14" borderId="0" xfId="0" applyNumberFormat="1" applyFont="1" applyFill="1"/>
    <xf numFmtId="0" fontId="6" fillId="2" borderId="0" xfId="0" applyFont="1" applyFill="1" applyAlignment="1">
      <alignment horizontal="center"/>
    </xf>
    <xf numFmtId="0" fontId="19" fillId="8" borderId="0" xfId="0" applyFont="1" applyFill="1" applyAlignment="1">
      <alignment vertical="center"/>
    </xf>
    <xf numFmtId="0" fontId="20" fillId="8" borderId="0" xfId="0" applyFont="1" applyFill="1" applyAlignment="1">
      <alignment vertical="center"/>
    </xf>
    <xf numFmtId="0" fontId="27" fillId="3" borderId="1" xfId="0" applyFont="1" applyFill="1" applyBorder="1" applyAlignment="1">
      <alignment horizontal="center" vertical="center"/>
    </xf>
    <xf numFmtId="0" fontId="37" fillId="11" borderId="1" xfId="10" applyFont="1" applyFill="1" applyBorder="1" applyAlignment="1">
      <alignment horizontal="center" vertical="center" wrapText="1"/>
    </xf>
    <xf numFmtId="0" fontId="37" fillId="11" borderId="26" xfId="10" applyFont="1" applyFill="1" applyBorder="1" applyAlignment="1">
      <alignment horizontal="center" vertical="center" wrapText="1"/>
    </xf>
    <xf numFmtId="0" fontId="37" fillId="11" borderId="25" xfId="10" applyFont="1" applyFill="1" applyBorder="1" applyAlignment="1">
      <alignment horizontal="center" vertical="center" wrapText="1"/>
    </xf>
    <xf numFmtId="0" fontId="37" fillId="11" borderId="27" xfId="10" applyFont="1" applyFill="1" applyBorder="1" applyAlignment="1">
      <alignment horizontal="center" vertical="center" wrapText="1"/>
    </xf>
    <xf numFmtId="0" fontId="37" fillId="11" borderId="30" xfId="10" applyFont="1" applyFill="1" applyBorder="1" applyAlignment="1">
      <alignment horizontal="center" vertical="center"/>
    </xf>
    <xf numFmtId="0" fontId="37" fillId="11" borderId="28" xfId="10" applyFont="1" applyFill="1" applyBorder="1" applyAlignment="1">
      <alignment horizontal="center" vertical="center" wrapText="1"/>
    </xf>
    <xf numFmtId="0" fontId="37" fillId="11" borderId="29" xfId="10" applyFont="1" applyFill="1" applyBorder="1" applyAlignment="1">
      <alignment horizontal="center" vertical="center" wrapText="1"/>
    </xf>
    <xf numFmtId="0" fontId="37" fillId="11" borderId="30" xfId="10" applyFont="1" applyFill="1" applyBorder="1" applyAlignment="1">
      <alignment horizontal="center" vertical="center" wrapText="1"/>
    </xf>
    <xf numFmtId="0" fontId="37" fillId="11" borderId="28" xfId="10" applyFont="1" applyFill="1" applyBorder="1" applyAlignment="1">
      <alignment horizontal="center" vertical="center"/>
    </xf>
    <xf numFmtId="0" fontId="37" fillId="11" borderId="29" xfId="10" applyFont="1" applyFill="1" applyBorder="1" applyAlignment="1">
      <alignment horizontal="center" vertical="center"/>
    </xf>
    <xf numFmtId="1" fontId="27" fillId="10" borderId="0" xfId="10" applyNumberFormat="1" applyFont="1" applyFill="1" applyAlignment="1">
      <alignment vertical="center" wrapText="1"/>
    </xf>
    <xf numFmtId="1" fontId="31" fillId="10" borderId="0" xfId="10" applyNumberFormat="1" applyFont="1" applyFill="1" applyAlignment="1">
      <alignment vertical="center" wrapText="1"/>
    </xf>
    <xf numFmtId="164" fontId="31" fillId="10" borderId="0" xfId="1" applyNumberFormat="1" applyFont="1" applyFill="1" applyAlignment="1">
      <alignment vertical="center" wrapText="1"/>
    </xf>
    <xf numFmtId="164" fontId="27" fillId="10" borderId="0" xfId="10" applyNumberFormat="1" applyFont="1" applyFill="1" applyAlignment="1">
      <alignment vertical="center" wrapText="1"/>
    </xf>
    <xf numFmtId="3" fontId="31" fillId="3" borderId="0" xfId="11" applyNumberFormat="1" applyFont="1" applyFill="1" applyAlignment="1">
      <alignment vertical="center" wrapText="1"/>
    </xf>
    <xf numFmtId="3" fontId="27" fillId="3" borderId="0" xfId="11" applyNumberFormat="1" applyFont="1" applyFill="1" applyAlignment="1">
      <alignment vertical="center" wrapText="1"/>
    </xf>
    <xf numFmtId="164" fontId="31" fillId="3" borderId="0" xfId="1" applyNumberFormat="1" applyFont="1" applyFill="1" applyAlignment="1">
      <alignment vertical="center" wrapText="1"/>
    </xf>
    <xf numFmtId="164" fontId="27" fillId="3" borderId="0" xfId="1" applyNumberFormat="1" applyFont="1" applyFill="1" applyAlignment="1">
      <alignment vertical="center" wrapText="1"/>
    </xf>
    <xf numFmtId="1" fontId="53" fillId="3" borderId="0" xfId="0" applyNumberFormat="1" applyFont="1" applyFill="1" applyAlignment="1">
      <alignment vertical="center"/>
    </xf>
    <xf numFmtId="0" fontId="5" fillId="2" borderId="0" xfId="0" applyFont="1" applyFill="1"/>
    <xf numFmtId="0" fontId="17" fillId="3" borderId="0" xfId="5" applyFont="1" applyFill="1" applyAlignment="1">
      <alignment vertical="center"/>
    </xf>
    <xf numFmtId="0" fontId="49" fillId="3" borderId="0" xfId="10" applyFont="1" applyFill="1" applyAlignment="1">
      <alignment horizontal="center" vertical="center" wrapText="1"/>
    </xf>
    <xf numFmtId="0" fontId="27" fillId="3" borderId="0" xfId="10" applyFont="1" applyFill="1" applyAlignment="1">
      <alignment horizontal="center" vertical="center" wrapText="1"/>
    </xf>
    <xf numFmtId="0" fontId="27" fillId="3" borderId="0" xfId="10" applyFont="1" applyFill="1" applyAlignment="1">
      <alignment horizontal="center" vertical="center"/>
    </xf>
    <xf numFmtId="0" fontId="27" fillId="3" borderId="0" xfId="3" applyNumberFormat="1" applyFont="1" applyFill="1" applyBorder="1" applyAlignment="1">
      <alignment horizontal="center" vertical="center"/>
    </xf>
    <xf numFmtId="0" fontId="5" fillId="2" borderId="0" xfId="0" applyFont="1" applyFill="1" applyAlignment="1">
      <alignment horizontal="center"/>
    </xf>
    <xf numFmtId="172" fontId="31" fillId="3" borderId="18" xfId="0" applyNumberFormat="1" applyFont="1" applyFill="1" applyBorder="1"/>
    <xf numFmtId="172" fontId="31" fillId="3" borderId="20" xfId="0" applyNumberFormat="1" applyFont="1" applyFill="1" applyBorder="1"/>
    <xf numFmtId="172" fontId="31" fillId="3" borderId="19" xfId="0" applyNumberFormat="1" applyFont="1" applyFill="1" applyBorder="1"/>
    <xf numFmtId="0" fontId="37" fillId="10" borderId="16"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17" xfId="0" applyFont="1" applyFill="1" applyBorder="1" applyAlignment="1">
      <alignment horizontal="center" vertical="center"/>
    </xf>
    <xf numFmtId="10" fontId="28" fillId="3" borderId="20" xfId="3" applyNumberFormat="1" applyFont="1" applyFill="1" applyBorder="1" applyAlignment="1">
      <alignment vertical="center"/>
    </xf>
    <xf numFmtId="10" fontId="28" fillId="3" borderId="19" xfId="3" applyNumberFormat="1" applyFont="1" applyFill="1" applyBorder="1" applyAlignment="1">
      <alignment vertical="center"/>
    </xf>
    <xf numFmtId="10" fontId="29" fillId="3" borderId="0" xfId="3" applyNumberFormat="1" applyFont="1" applyFill="1" applyAlignment="1">
      <alignment horizontal="right" vertical="center"/>
    </xf>
    <xf numFmtId="165" fontId="28" fillId="3" borderId="5" xfId="3" applyNumberFormat="1" applyFont="1" applyFill="1" applyBorder="1" applyAlignment="1">
      <alignment vertical="center"/>
    </xf>
    <xf numFmtId="165" fontId="28" fillId="3" borderId="6" xfId="3" applyNumberFormat="1" applyFont="1" applyFill="1" applyBorder="1" applyAlignment="1">
      <alignment vertical="center"/>
    </xf>
    <xf numFmtId="0" fontId="18" fillId="3" borderId="1" xfId="0" applyFont="1" applyFill="1" applyBorder="1" applyAlignment="1">
      <alignment horizontal="left" vertical="center"/>
    </xf>
    <xf numFmtId="165" fontId="18" fillId="3" borderId="7" xfId="0" applyNumberFormat="1" applyFont="1" applyFill="1" applyBorder="1" applyAlignment="1">
      <alignment horizontal="right" vertical="center"/>
    </xf>
    <xf numFmtId="10" fontId="18" fillId="3" borderId="1" xfId="3" applyNumberFormat="1" applyFont="1" applyFill="1" applyBorder="1" applyAlignment="1">
      <alignment vertical="center"/>
    </xf>
    <xf numFmtId="10" fontId="18" fillId="3" borderId="7" xfId="3" applyNumberFormat="1" applyFont="1" applyFill="1" applyBorder="1" applyAlignment="1">
      <alignment vertical="center"/>
    </xf>
    <xf numFmtId="165" fontId="18" fillId="3" borderId="4" xfId="3" applyNumberFormat="1" applyFont="1" applyFill="1" applyBorder="1" applyAlignment="1">
      <alignment vertical="center"/>
    </xf>
    <xf numFmtId="165" fontId="18" fillId="3" borderId="5" xfId="3" applyNumberFormat="1" applyFont="1" applyFill="1" applyBorder="1" applyAlignment="1">
      <alignment vertical="center"/>
    </xf>
    <xf numFmtId="0" fontId="18" fillId="3" borderId="6" xfId="0" applyFont="1" applyFill="1" applyBorder="1" applyAlignment="1">
      <alignment horizontal="left" vertical="center"/>
    </xf>
    <xf numFmtId="10" fontId="18" fillId="3" borderId="14" xfId="3" applyNumberFormat="1" applyFont="1" applyFill="1" applyBorder="1" applyAlignment="1">
      <alignment vertical="center"/>
    </xf>
    <xf numFmtId="10" fontId="18" fillId="3" borderId="17" xfId="3" applyNumberFormat="1" applyFont="1" applyFill="1" applyBorder="1" applyAlignment="1">
      <alignment vertical="center"/>
    </xf>
    <xf numFmtId="172" fontId="31" fillId="3" borderId="0" xfId="10" applyNumberFormat="1" applyFont="1" applyFill="1" applyAlignment="1">
      <alignment horizontal="center" vertical="center" wrapText="1"/>
    </xf>
    <xf numFmtId="0" fontId="27" fillId="3" borderId="7" xfId="0" applyFont="1" applyFill="1" applyBorder="1" applyAlignment="1">
      <alignment horizontal="center" vertical="center"/>
    </xf>
    <xf numFmtId="10" fontId="18" fillId="3" borderId="15" xfId="3" applyNumberFormat="1" applyFont="1" applyFill="1" applyBorder="1" applyAlignment="1">
      <alignment horizontal="center" vertical="center"/>
    </xf>
    <xf numFmtId="10" fontId="18" fillId="3" borderId="2" xfId="3" applyNumberFormat="1" applyFont="1" applyFill="1" applyBorder="1" applyAlignment="1">
      <alignment horizontal="center" vertical="center"/>
    </xf>
    <xf numFmtId="0" fontId="27" fillId="3" borderId="7" xfId="10" applyFont="1" applyFill="1" applyBorder="1" applyAlignment="1">
      <alignment horizontal="center" vertical="center" wrapText="1"/>
    </xf>
    <xf numFmtId="44" fontId="24" fillId="3" borderId="0" xfId="0" applyNumberFormat="1" applyFont="1" applyFill="1" applyAlignment="1">
      <alignment vertical="center"/>
    </xf>
    <xf numFmtId="44" fontId="28" fillId="3" borderId="0" xfId="3" applyNumberFormat="1" applyFont="1" applyFill="1" applyBorder="1" applyAlignment="1">
      <alignment vertical="center"/>
    </xf>
    <xf numFmtId="44" fontId="21" fillId="3" borderId="21" xfId="2" applyFont="1" applyFill="1" applyBorder="1" applyAlignment="1">
      <alignment vertical="center"/>
    </xf>
    <xf numFmtId="0" fontId="56" fillId="3" borderId="0" xfId="0" applyFont="1" applyFill="1"/>
    <xf numFmtId="0" fontId="56" fillId="4" borderId="0" xfId="0" applyFont="1" applyFill="1"/>
    <xf numFmtId="0" fontId="57" fillId="8" borderId="0" xfId="0" applyFont="1" applyFill="1" applyAlignment="1">
      <alignment vertical="center"/>
    </xf>
    <xf numFmtId="0" fontId="58" fillId="8" borderId="0" xfId="0" applyFont="1" applyFill="1" applyAlignment="1">
      <alignment vertical="center" wrapText="1"/>
    </xf>
    <xf numFmtId="0" fontId="59" fillId="3" borderId="0" xfId="5" applyFont="1" applyFill="1" applyAlignment="1">
      <alignment horizontal="left"/>
    </xf>
    <xf numFmtId="0" fontId="58" fillId="3" borderId="0" xfId="0" applyFont="1" applyFill="1" applyAlignment="1">
      <alignment vertical="center" wrapText="1"/>
    </xf>
    <xf numFmtId="0" fontId="60" fillId="7" borderId="0" xfId="0" applyFont="1" applyFill="1" applyAlignment="1">
      <alignment horizontal="left" vertical="center"/>
    </xf>
    <xf numFmtId="0" fontId="61" fillId="3" borderId="0" xfId="0" applyFont="1" applyFill="1"/>
    <xf numFmtId="0" fontId="62" fillId="3" borderId="5" xfId="0" applyFont="1" applyFill="1" applyBorder="1" applyAlignment="1">
      <alignment horizontal="center" vertical="center" wrapText="1"/>
    </xf>
    <xf numFmtId="0" fontId="62" fillId="3" borderId="5" xfId="0" applyFont="1" applyFill="1" applyBorder="1" applyAlignment="1">
      <alignment vertical="center"/>
    </xf>
    <xf numFmtId="1" fontId="63" fillId="3" borderId="0" xfId="0" applyNumberFormat="1" applyFont="1" applyFill="1" applyAlignment="1">
      <alignment horizontal="center" vertical="center"/>
    </xf>
    <xf numFmtId="0" fontId="53" fillId="3" borderId="0" xfId="0" applyFont="1" applyFill="1" applyAlignment="1">
      <alignment vertical="center"/>
    </xf>
    <xf numFmtId="9" fontId="65" fillId="3" borderId="0" xfId="3" applyFont="1" applyFill="1" applyAlignment="1">
      <alignment horizontal="left" indent="1"/>
    </xf>
    <xf numFmtId="0" fontId="65" fillId="3" borderId="0" xfId="0" applyFont="1" applyFill="1"/>
    <xf numFmtId="1" fontId="63" fillId="3" borderId="5" xfId="0" applyNumberFormat="1" applyFont="1" applyFill="1" applyBorder="1" applyAlignment="1">
      <alignment horizontal="center" vertical="center"/>
    </xf>
    <xf numFmtId="0" fontId="53" fillId="3" borderId="5" xfId="0" applyFont="1" applyFill="1" applyBorder="1" applyAlignment="1">
      <alignment vertical="center"/>
    </xf>
    <xf numFmtId="9" fontId="65" fillId="3" borderId="5" xfId="3" applyFont="1" applyFill="1" applyBorder="1" applyAlignment="1">
      <alignment horizontal="left" indent="1"/>
    </xf>
    <xf numFmtId="0" fontId="65" fillId="3" borderId="5" xfId="0" applyFont="1" applyFill="1" applyBorder="1"/>
    <xf numFmtId="9" fontId="56" fillId="3" borderId="0" xfId="3" applyFont="1" applyFill="1" applyAlignment="1">
      <alignment horizontal="left" indent="1"/>
    </xf>
    <xf numFmtId="0" fontId="53" fillId="3" borderId="0" xfId="0" applyFont="1" applyFill="1"/>
    <xf numFmtId="0" fontId="53" fillId="3" borderId="5" xfId="0" applyFont="1" applyFill="1" applyBorder="1"/>
    <xf numFmtId="0" fontId="19" fillId="0" borderId="0" xfId="0" applyFont="1" applyAlignment="1">
      <alignment vertical="center"/>
    </xf>
    <xf numFmtId="4" fontId="31" fillId="3" borderId="15" xfId="11" applyNumberFormat="1" applyFont="1" applyFill="1" applyBorder="1" applyAlignment="1">
      <alignment horizontal="left" vertical="center" wrapText="1" indent="2"/>
    </xf>
    <xf numFmtId="4" fontId="31" fillId="3" borderId="2" xfId="11" applyNumberFormat="1" applyFont="1" applyFill="1" applyBorder="1" applyAlignment="1">
      <alignment horizontal="left" vertical="center" wrapText="1" indent="2"/>
    </xf>
    <xf numFmtId="172" fontId="31" fillId="3" borderId="7" xfId="10" applyNumberFormat="1" applyFont="1" applyFill="1" applyBorder="1" applyAlignment="1">
      <alignment horizontal="center" vertical="center" wrapText="1"/>
    </xf>
    <xf numFmtId="0" fontId="35" fillId="0" borderId="0" xfId="0" applyFont="1"/>
    <xf numFmtId="173" fontId="37" fillId="0" borderId="0" xfId="0" applyNumberFormat="1" applyFont="1"/>
    <xf numFmtId="49" fontId="18" fillId="3" borderId="0" xfId="0" applyNumberFormat="1" applyFont="1" applyFill="1" applyAlignment="1">
      <alignment horizontal="center" vertical="center"/>
    </xf>
    <xf numFmtId="49" fontId="18" fillId="3" borderId="20" xfId="0" applyNumberFormat="1" applyFont="1" applyFill="1" applyBorder="1" applyAlignment="1">
      <alignment horizontal="center" vertical="center"/>
    </xf>
    <xf numFmtId="49" fontId="18" fillId="3" borderId="21" xfId="0" applyNumberFormat="1" applyFont="1" applyFill="1" applyBorder="1" applyAlignment="1">
      <alignment horizontal="center" vertical="center"/>
    </xf>
    <xf numFmtId="49" fontId="28" fillId="3" borderId="8" xfId="0" applyNumberFormat="1" applyFont="1" applyFill="1" applyBorder="1" applyAlignment="1">
      <alignment vertical="center"/>
    </xf>
    <xf numFmtId="0" fontId="18" fillId="3" borderId="8" xfId="0" applyFont="1" applyFill="1" applyBorder="1" applyAlignment="1">
      <alignment vertical="center"/>
    </xf>
    <xf numFmtId="44" fontId="28" fillId="3" borderId="10" xfId="0" applyNumberFormat="1" applyFont="1" applyFill="1" applyBorder="1" applyAlignment="1">
      <alignment vertical="center"/>
    </xf>
    <xf numFmtId="44" fontId="18" fillId="3" borderId="18" xfId="0" applyNumberFormat="1" applyFont="1" applyFill="1" applyBorder="1" applyAlignment="1">
      <alignment vertical="center"/>
    </xf>
    <xf numFmtId="44" fontId="18" fillId="3" borderId="19" xfId="0" applyNumberFormat="1" applyFont="1" applyFill="1" applyBorder="1" applyAlignment="1">
      <alignment vertical="center"/>
    </xf>
    <xf numFmtId="44" fontId="28" fillId="3" borderId="8" xfId="0" applyNumberFormat="1" applyFont="1" applyFill="1" applyBorder="1" applyAlignment="1">
      <alignment vertical="center"/>
    </xf>
    <xf numFmtId="44" fontId="28" fillId="3" borderId="9" xfId="0" applyNumberFormat="1" applyFont="1" applyFill="1" applyBorder="1" applyAlignment="1">
      <alignment vertical="center"/>
    </xf>
    <xf numFmtId="0" fontId="31" fillId="0" borderId="15" xfId="10" applyFont="1" applyBorder="1" applyAlignment="1">
      <alignment vertical="center" wrapText="1"/>
    </xf>
    <xf numFmtId="0" fontId="31" fillId="0" borderId="2" xfId="10" applyFont="1" applyBorder="1" applyAlignment="1">
      <alignment vertical="center" wrapText="1"/>
    </xf>
    <xf numFmtId="1" fontId="31" fillId="3" borderId="0" xfId="0" applyNumberFormat="1" applyFont="1" applyFill="1" applyAlignment="1">
      <alignment horizontal="center" vertical="center"/>
    </xf>
    <xf numFmtId="1" fontId="18" fillId="3" borderId="0" xfId="0" applyNumberFormat="1" applyFont="1" applyFill="1" applyAlignment="1">
      <alignment horizontal="left" vertical="center"/>
    </xf>
    <xf numFmtId="1" fontId="31" fillId="3" borderId="0" xfId="0" applyNumberFormat="1" applyFont="1" applyFill="1" applyAlignment="1">
      <alignment horizontal="left" vertical="center"/>
    </xf>
    <xf numFmtId="0" fontId="31" fillId="0" borderId="0" xfId="0" applyFont="1" applyAlignment="1">
      <alignment horizontal="left" vertical="center"/>
    </xf>
    <xf numFmtId="0" fontId="19" fillId="7" borderId="0" xfId="0" applyFont="1" applyFill="1" applyAlignment="1">
      <alignment vertical="center" wrapText="1"/>
    </xf>
    <xf numFmtId="1" fontId="31" fillId="3" borderId="5" xfId="0" applyNumberFormat="1" applyFont="1" applyFill="1" applyBorder="1" applyAlignment="1">
      <alignment horizontal="left" vertical="center"/>
    </xf>
    <xf numFmtId="0" fontId="19" fillId="0" borderId="5" xfId="0" applyFont="1" applyBorder="1" applyAlignment="1">
      <alignment horizontal="center" vertical="center"/>
    </xf>
    <xf numFmtId="0" fontId="31" fillId="0" borderId="5" xfId="0" applyFont="1" applyBorder="1" applyAlignment="1">
      <alignment horizontal="left" vertical="center"/>
    </xf>
    <xf numFmtId="0" fontId="29" fillId="0" borderId="20" xfId="0" applyFont="1" applyBorder="1" applyAlignment="1">
      <alignment vertical="center"/>
    </xf>
    <xf numFmtId="0" fontId="29" fillId="0" borderId="5" xfId="0" applyFont="1" applyBorder="1" applyAlignment="1">
      <alignment vertical="center"/>
    </xf>
    <xf numFmtId="1" fontId="29" fillId="0" borderId="0" xfId="0" applyNumberFormat="1" applyFont="1" applyAlignment="1">
      <alignment vertical="center"/>
    </xf>
    <xf numFmtId="1" fontId="29" fillId="0" borderId="20" xfId="0" applyNumberFormat="1" applyFont="1" applyBorder="1" applyAlignment="1">
      <alignment vertical="center"/>
    </xf>
    <xf numFmtId="0" fontId="10" fillId="3" borderId="0" xfId="5" quotePrefix="1" applyFill="1" applyBorder="1" applyAlignment="1">
      <alignment horizontal="left" vertical="center"/>
    </xf>
    <xf numFmtId="0" fontId="10" fillId="3" borderId="21" xfId="5" quotePrefix="1" applyFill="1" applyBorder="1" applyAlignment="1">
      <alignment horizontal="left" vertical="center"/>
    </xf>
    <xf numFmtId="0" fontId="10" fillId="3" borderId="5" xfId="5" quotePrefix="1" applyFill="1" applyBorder="1" applyAlignment="1">
      <alignment horizontal="left" vertical="center" wrapText="1"/>
    </xf>
    <xf numFmtId="49" fontId="21" fillId="3" borderId="0" xfId="0" applyNumberFormat="1" applyFont="1" applyFill="1" applyAlignment="1">
      <alignment horizontal="left" vertical="top"/>
    </xf>
    <xf numFmtId="49" fontId="21" fillId="3" borderId="5" xfId="0" applyNumberFormat="1" applyFont="1" applyFill="1" applyBorder="1" applyAlignment="1">
      <alignment horizontal="left" vertical="top"/>
    </xf>
    <xf numFmtId="9" fontId="31" fillId="3" borderId="0" xfId="10" applyNumberFormat="1" applyFont="1" applyFill="1" applyAlignment="1">
      <alignment horizontal="center" vertical="center"/>
    </xf>
    <xf numFmtId="9" fontId="31" fillId="3" borderId="1" xfId="10" applyNumberFormat="1" applyFont="1" applyFill="1" applyBorder="1" applyAlignment="1">
      <alignment horizontal="center" vertical="center"/>
    </xf>
    <xf numFmtId="9" fontId="31" fillId="3" borderId="7" xfId="10" applyNumberFormat="1" applyFont="1" applyFill="1" applyBorder="1" applyAlignment="1">
      <alignment horizontal="center" vertical="center"/>
    </xf>
    <xf numFmtId="0" fontId="67" fillId="3" borderId="0" xfId="5" applyFont="1" applyFill="1" applyAlignment="1">
      <alignment horizontal="left"/>
    </xf>
    <xf numFmtId="0" fontId="66" fillId="7" borderId="0" xfId="0" applyFont="1" applyFill="1" applyAlignment="1">
      <alignment vertical="center"/>
    </xf>
    <xf numFmtId="0" fontId="68" fillId="7" borderId="0" xfId="0" applyFont="1" applyFill="1" applyAlignment="1">
      <alignment vertical="center"/>
    </xf>
    <xf numFmtId="0" fontId="66" fillId="3" borderId="0" xfId="0" applyFont="1" applyFill="1" applyAlignment="1">
      <alignment vertical="center"/>
    </xf>
    <xf numFmtId="0" fontId="68" fillId="3" borderId="0" xfId="0" applyFont="1" applyFill="1" applyAlignment="1">
      <alignment vertical="center"/>
    </xf>
    <xf numFmtId="0" fontId="36" fillId="3" borderId="5" xfId="0" applyFont="1" applyFill="1" applyBorder="1" applyAlignment="1">
      <alignment horizontal="center"/>
    </xf>
    <xf numFmtId="0" fontId="69" fillId="3" borderId="5" xfId="0" applyFont="1" applyFill="1" applyBorder="1" applyAlignment="1">
      <alignment horizontal="center" vertical="center" wrapText="1"/>
    </xf>
    <xf numFmtId="0" fontId="69" fillId="3" borderId="5" xfId="0" applyFont="1" applyFill="1" applyBorder="1" applyAlignment="1">
      <alignment horizontal="center" vertical="center"/>
    </xf>
    <xf numFmtId="0" fontId="69" fillId="3" borderId="3" xfId="0" applyFont="1" applyFill="1" applyBorder="1" applyAlignment="1">
      <alignment horizontal="center" vertical="center"/>
    </xf>
    <xf numFmtId="0" fontId="70" fillId="3" borderId="0" xfId="5" applyFont="1" applyFill="1" applyAlignment="1">
      <alignment horizontal="left" vertical="center"/>
    </xf>
    <xf numFmtId="174" fontId="70" fillId="5" borderId="20" xfId="1" applyNumberFormat="1" applyFont="1" applyFill="1" applyBorder="1" applyAlignment="1">
      <alignment vertical="center"/>
    </xf>
    <xf numFmtId="0" fontId="70" fillId="3" borderId="1" xfId="0" applyFont="1" applyFill="1" applyBorder="1" applyAlignment="1">
      <alignment vertical="center"/>
    </xf>
    <xf numFmtId="0" fontId="70" fillId="3" borderId="5" xfId="5" applyFont="1" applyFill="1" applyBorder="1" applyAlignment="1">
      <alignment horizontal="left" vertical="center"/>
    </xf>
    <xf numFmtId="0" fontId="66" fillId="3" borderId="5" xfId="0" applyFont="1" applyFill="1" applyBorder="1" applyAlignment="1">
      <alignment vertical="center"/>
    </xf>
    <xf numFmtId="0" fontId="68" fillId="3" borderId="5" xfId="0" applyFont="1" applyFill="1" applyBorder="1" applyAlignment="1">
      <alignment vertical="center"/>
    </xf>
    <xf numFmtId="164" fontId="70" fillId="5" borderId="3" xfId="1" applyNumberFormat="1" applyFont="1" applyFill="1" applyBorder="1" applyAlignment="1">
      <alignment vertical="center"/>
    </xf>
    <xf numFmtId="164" fontId="70" fillId="5" borderId="5" xfId="1" applyNumberFormat="1" applyFont="1" applyFill="1" applyBorder="1" applyAlignment="1">
      <alignment vertical="center"/>
    </xf>
    <xf numFmtId="0" fontId="70" fillId="3" borderId="3" xfId="0" applyFont="1" applyFill="1" applyBorder="1" applyAlignment="1">
      <alignment vertical="center"/>
    </xf>
    <xf numFmtId="0" fontId="69" fillId="3" borderId="8" xfId="5" applyFont="1" applyFill="1" applyBorder="1" applyAlignment="1">
      <alignment horizontal="left" vertical="center"/>
    </xf>
    <xf numFmtId="10" fontId="69" fillId="3" borderId="10" xfId="3" applyNumberFormat="1" applyFont="1" applyFill="1" applyBorder="1" applyAlignment="1">
      <alignment horizontal="right" vertical="center"/>
    </xf>
    <xf numFmtId="10" fontId="69" fillId="3" borderId="8" xfId="3" applyNumberFormat="1" applyFont="1" applyFill="1" applyBorder="1" applyAlignment="1">
      <alignment horizontal="right" vertical="center"/>
    </xf>
    <xf numFmtId="10" fontId="69" fillId="3" borderId="10" xfId="0" applyNumberFormat="1" applyFont="1" applyFill="1" applyBorder="1" applyAlignment="1">
      <alignment vertical="center"/>
    </xf>
    <xf numFmtId="0" fontId="69" fillId="3" borderId="1" xfId="0" applyFont="1" applyFill="1" applyBorder="1" applyAlignment="1">
      <alignment horizontal="center" vertical="center"/>
    </xf>
    <xf numFmtId="0" fontId="69" fillId="3" borderId="0" xfId="0" applyFont="1" applyFill="1" applyAlignment="1">
      <alignment horizontal="center" vertical="center"/>
    </xf>
    <xf numFmtId="0" fontId="69" fillId="3" borderId="7" xfId="0" applyFont="1" applyFill="1" applyBorder="1" applyAlignment="1">
      <alignment horizontal="center" vertical="center" wrapText="1"/>
    </xf>
    <xf numFmtId="174" fontId="70" fillId="5" borderId="19" xfId="1" applyNumberFormat="1" applyFont="1" applyFill="1" applyBorder="1" applyAlignment="1">
      <alignment vertical="center"/>
    </xf>
    <xf numFmtId="164" fontId="70" fillId="5" borderId="6" xfId="1" applyNumberFormat="1" applyFont="1" applyFill="1" applyBorder="1" applyAlignment="1">
      <alignment vertical="center"/>
    </xf>
    <xf numFmtId="10" fontId="69" fillId="3" borderId="12" xfId="3" applyNumberFormat="1" applyFont="1" applyFill="1" applyBorder="1" applyAlignment="1">
      <alignment horizontal="right" vertical="center"/>
    </xf>
    <xf numFmtId="10" fontId="69" fillId="3" borderId="11" xfId="3" applyNumberFormat="1" applyFont="1" applyFill="1" applyBorder="1" applyAlignment="1">
      <alignment horizontal="right" vertical="center"/>
    </xf>
    <xf numFmtId="0" fontId="36" fillId="3" borderId="5" xfId="0" applyFont="1" applyFill="1" applyBorder="1" applyAlignment="1">
      <alignment horizontal="left" vertical="center"/>
    </xf>
    <xf numFmtId="0" fontId="71" fillId="3" borderId="0" xfId="0" applyFont="1" applyFill="1" applyAlignment="1">
      <alignment horizontal="left" vertical="center"/>
    </xf>
    <xf numFmtId="164" fontId="70" fillId="5" borderId="0" xfId="1" applyNumberFormat="1" applyFont="1" applyFill="1" applyAlignment="1">
      <alignment vertical="center"/>
    </xf>
    <xf numFmtId="174" fontId="70" fillId="5" borderId="0" xfId="1" applyNumberFormat="1" applyFont="1" applyFill="1" applyAlignment="1">
      <alignment vertical="center"/>
    </xf>
    <xf numFmtId="174" fontId="70" fillId="5" borderId="18" xfId="1" applyNumberFormat="1" applyFont="1" applyFill="1" applyBorder="1" applyAlignment="1">
      <alignment vertical="center"/>
    </xf>
    <xf numFmtId="0" fontId="71" fillId="3" borderId="5" xfId="0" applyFont="1" applyFill="1" applyBorder="1" applyAlignment="1">
      <alignment horizontal="left" vertical="center"/>
    </xf>
    <xf numFmtId="174" fontId="70" fillId="5" borderId="5" xfId="1" applyNumberFormat="1" applyFont="1" applyFill="1" applyBorder="1" applyAlignment="1">
      <alignment vertical="center"/>
    </xf>
    <xf numFmtId="174" fontId="70" fillId="5" borderId="3" xfId="1" applyNumberFormat="1" applyFont="1" applyFill="1" applyBorder="1" applyAlignment="1">
      <alignment vertical="center"/>
    </xf>
    <xf numFmtId="174" fontId="70" fillId="5" borderId="6" xfId="1" applyNumberFormat="1" applyFont="1" applyFill="1" applyBorder="1" applyAlignment="1">
      <alignment vertical="center"/>
    </xf>
    <xf numFmtId="0" fontId="69" fillId="3" borderId="6" xfId="0" applyFont="1" applyFill="1" applyBorder="1" applyAlignment="1">
      <alignment horizontal="center" vertical="center"/>
    </xf>
    <xf numFmtId="0" fontId="72" fillId="3" borderId="0" xfId="5" applyFont="1" applyFill="1" applyAlignment="1">
      <alignment horizontal="left" vertical="center"/>
    </xf>
    <xf numFmtId="164" fontId="70" fillId="3" borderId="0" xfId="1" applyNumberFormat="1" applyFont="1" applyFill="1" applyAlignment="1">
      <alignment vertical="center"/>
    </xf>
    <xf numFmtId="0" fontId="71" fillId="3" borderId="0" xfId="5" applyFont="1" applyFill="1" applyAlignment="1">
      <alignment horizontal="left" vertical="center"/>
    </xf>
    <xf numFmtId="0" fontId="66" fillId="5" borderId="0" xfId="0" applyFont="1" applyFill="1" applyAlignment="1">
      <alignment vertical="center"/>
    </xf>
    <xf numFmtId="0" fontId="66" fillId="5" borderId="7" xfId="0" applyFont="1" applyFill="1" applyBorder="1" applyAlignment="1">
      <alignment vertical="center"/>
    </xf>
    <xf numFmtId="164" fontId="69" fillId="3" borderId="8" xfId="1" applyNumberFormat="1" applyFont="1" applyFill="1" applyBorder="1" applyAlignment="1">
      <alignment horizontal="left" vertical="center"/>
    </xf>
    <xf numFmtId="164" fontId="69" fillId="3" borderId="10" xfId="1" applyNumberFormat="1" applyFont="1" applyFill="1" applyBorder="1" applyAlignment="1">
      <alignment horizontal="left" vertical="center"/>
    </xf>
    <xf numFmtId="164" fontId="69" fillId="3" borderId="9" xfId="1" applyNumberFormat="1" applyFont="1" applyFill="1" applyBorder="1" applyAlignment="1">
      <alignment horizontal="left" vertical="center"/>
    </xf>
    <xf numFmtId="164" fontId="70" fillId="5" borderId="1" xfId="0" applyNumberFormat="1" applyFont="1" applyFill="1" applyBorder="1" applyAlignment="1">
      <alignment vertical="center"/>
    </xf>
    <xf numFmtId="164" fontId="69" fillId="3" borderId="8" xfId="5" applyNumberFormat="1" applyFont="1" applyFill="1" applyBorder="1" applyAlignment="1">
      <alignment horizontal="left" vertical="center"/>
    </xf>
    <xf numFmtId="0" fontId="67" fillId="3" borderId="0" xfId="5" applyFont="1" applyFill="1" applyAlignment="1">
      <alignment horizontal="left" vertical="center"/>
    </xf>
    <xf numFmtId="0" fontId="38" fillId="3" borderId="0" xfId="0" applyFont="1" applyFill="1" applyAlignment="1">
      <alignment vertical="center"/>
    </xf>
    <xf numFmtId="164" fontId="38" fillId="3" borderId="0" xfId="1" applyNumberFormat="1" applyFont="1" applyFill="1" applyAlignment="1">
      <alignment vertical="center"/>
    </xf>
    <xf numFmtId="164" fontId="38" fillId="5" borderId="0" xfId="1" applyNumberFormat="1" applyFont="1" applyFill="1" applyAlignment="1">
      <alignment vertical="center"/>
    </xf>
    <xf numFmtId="164" fontId="38" fillId="5" borderId="1" xfId="1" applyNumberFormat="1" applyFont="1" applyFill="1" applyBorder="1" applyAlignment="1">
      <alignment vertical="center"/>
    </xf>
    <xf numFmtId="164" fontId="38" fillId="5" borderId="0" xfId="1" applyNumberFormat="1" applyFont="1" applyFill="1" applyBorder="1" applyAlignment="1">
      <alignment vertical="center"/>
    </xf>
    <xf numFmtId="164" fontId="38" fillId="3" borderId="1" xfId="1" applyNumberFormat="1" applyFont="1" applyFill="1" applyBorder="1" applyAlignment="1">
      <alignment vertical="center"/>
    </xf>
    <xf numFmtId="0" fontId="36" fillId="3" borderId="8" xfId="0" applyFont="1" applyFill="1" applyBorder="1" applyAlignment="1">
      <alignment vertical="center"/>
    </xf>
    <xf numFmtId="164" fontId="36" fillId="3" borderId="8" xfId="1" applyNumberFormat="1" applyFont="1" applyFill="1" applyBorder="1" applyAlignment="1">
      <alignment vertical="center"/>
    </xf>
    <xf numFmtId="164" fontId="36" fillId="3" borderId="10" xfId="1" applyNumberFormat="1" applyFont="1" applyFill="1" applyBorder="1" applyAlignment="1">
      <alignment vertical="center"/>
    </xf>
    <xf numFmtId="164" fontId="38" fillId="3" borderId="0" xfId="1" applyNumberFormat="1" applyFont="1" applyFill="1" applyBorder="1" applyAlignment="1">
      <alignment vertical="center"/>
    </xf>
    <xf numFmtId="164" fontId="38" fillId="5" borderId="7" xfId="1" applyNumberFormat="1" applyFont="1" applyFill="1" applyBorder="1" applyAlignment="1">
      <alignment vertical="center"/>
    </xf>
    <xf numFmtId="164" fontId="38" fillId="5" borderId="0" xfId="0" applyNumberFormat="1" applyFont="1" applyFill="1" applyAlignment="1">
      <alignment vertical="center"/>
    </xf>
    <xf numFmtId="0" fontId="73" fillId="3" borderId="0" xfId="0" applyFont="1" applyFill="1" applyAlignment="1">
      <alignment vertical="center"/>
    </xf>
    <xf numFmtId="164" fontId="73" fillId="3" borderId="0" xfId="1" applyNumberFormat="1" applyFont="1" applyFill="1" applyBorder="1" applyAlignment="1">
      <alignment vertical="center"/>
    </xf>
    <xf numFmtId="0" fontId="38" fillId="3" borderId="5" xfId="0" applyFont="1" applyFill="1" applyBorder="1" applyAlignment="1">
      <alignment vertical="center"/>
    </xf>
    <xf numFmtId="0" fontId="38" fillId="3" borderId="6" xfId="0" applyFont="1" applyFill="1" applyBorder="1" applyAlignment="1">
      <alignment vertical="center"/>
    </xf>
    <xf numFmtId="0" fontId="69" fillId="3" borderId="0" xfId="0" applyFont="1" applyFill="1" applyAlignment="1">
      <alignment horizontal="center" vertical="center" wrapText="1"/>
    </xf>
    <xf numFmtId="164" fontId="38" fillId="5" borderId="18" xfId="1" applyNumberFormat="1" applyFont="1" applyFill="1" applyBorder="1" applyAlignment="1">
      <alignment vertical="center"/>
    </xf>
    <xf numFmtId="164" fontId="38" fillId="5" borderId="20" xfId="1" applyNumberFormat="1" applyFont="1" applyFill="1" applyBorder="1" applyAlignment="1">
      <alignment vertical="center"/>
    </xf>
    <xf numFmtId="164" fontId="38" fillId="5" borderId="19" xfId="1" applyNumberFormat="1" applyFont="1" applyFill="1" applyBorder="1" applyAlignment="1">
      <alignment vertical="center"/>
    </xf>
    <xf numFmtId="164" fontId="38" fillId="3" borderId="1" xfId="3" applyNumberFormat="1" applyFont="1" applyFill="1" applyBorder="1" applyAlignment="1">
      <alignment vertical="center"/>
    </xf>
    <xf numFmtId="43" fontId="38" fillId="3" borderId="0" xfId="0" applyNumberFormat="1" applyFont="1" applyFill="1" applyAlignment="1">
      <alignment vertical="center"/>
    </xf>
    <xf numFmtId="164" fontId="36" fillId="3" borderId="9" xfId="1" applyNumberFormat="1" applyFont="1" applyFill="1" applyBorder="1" applyAlignment="1">
      <alignment vertical="center"/>
    </xf>
    <xf numFmtId="164" fontId="36" fillId="3" borderId="10" xfId="3" applyNumberFormat="1" applyFont="1" applyFill="1" applyBorder="1" applyAlignment="1">
      <alignment vertical="center"/>
    </xf>
    <xf numFmtId="0" fontId="69" fillId="3" borderId="6" xfId="0" applyFont="1" applyFill="1" applyBorder="1" applyAlignment="1">
      <alignment horizontal="center" vertical="center" wrapText="1"/>
    </xf>
    <xf numFmtId="0" fontId="38" fillId="3" borderId="7" xfId="0" applyFont="1" applyFill="1" applyBorder="1" applyAlignment="1">
      <alignment vertical="center"/>
    </xf>
    <xf numFmtId="9" fontId="38" fillId="3" borderId="0" xfId="3" applyFont="1" applyFill="1" applyAlignment="1">
      <alignment vertical="center"/>
    </xf>
    <xf numFmtId="9" fontId="38" fillId="3" borderId="19" xfId="3" applyFont="1" applyFill="1" applyBorder="1" applyAlignment="1">
      <alignment vertical="center"/>
    </xf>
    <xf numFmtId="9" fontId="38" fillId="3" borderId="7" xfId="3" applyFont="1" applyFill="1" applyBorder="1" applyAlignment="1">
      <alignment vertical="center"/>
    </xf>
    <xf numFmtId="9" fontId="38" fillId="3" borderId="6" xfId="3" applyFont="1" applyFill="1" applyBorder="1" applyAlignment="1">
      <alignment vertical="center"/>
    </xf>
    <xf numFmtId="0" fontId="36" fillId="3" borderId="9" xfId="0" applyFont="1" applyFill="1" applyBorder="1" applyAlignment="1">
      <alignment vertical="center"/>
    </xf>
    <xf numFmtId="9" fontId="36" fillId="3" borderId="8" xfId="3" applyFont="1" applyFill="1" applyBorder="1" applyAlignment="1">
      <alignment vertical="center"/>
    </xf>
    <xf numFmtId="9" fontId="36" fillId="3" borderId="10" xfId="3" applyFont="1" applyFill="1" applyBorder="1" applyAlignment="1">
      <alignment vertical="center"/>
    </xf>
    <xf numFmtId="9" fontId="36" fillId="3" borderId="0" xfId="3" applyFont="1" applyFill="1" applyBorder="1" applyAlignment="1">
      <alignment vertical="center"/>
    </xf>
    <xf numFmtId="0" fontId="74" fillId="3" borderId="0" xfId="0" applyFont="1" applyFill="1" applyAlignment="1">
      <alignment vertical="center"/>
    </xf>
    <xf numFmtId="0" fontId="36" fillId="3" borderId="0" xfId="0" applyFont="1" applyFill="1" applyAlignment="1">
      <alignment vertical="center"/>
    </xf>
    <xf numFmtId="9" fontId="36" fillId="3" borderId="0" xfId="0" applyNumberFormat="1" applyFont="1" applyFill="1" applyAlignment="1">
      <alignment vertical="center"/>
    </xf>
    <xf numFmtId="164" fontId="38" fillId="3" borderId="18" xfId="1" applyNumberFormat="1" applyFont="1" applyFill="1" applyBorder="1" applyAlignment="1">
      <alignment vertical="center"/>
    </xf>
    <xf numFmtId="164" fontId="38" fillId="3" borderId="5" xfId="1" applyNumberFormat="1" applyFont="1" applyFill="1" applyBorder="1" applyAlignment="1">
      <alignment vertical="center"/>
    </xf>
    <xf numFmtId="164" fontId="38" fillId="3" borderId="3" xfId="1" applyNumberFormat="1" applyFont="1" applyFill="1" applyBorder="1" applyAlignment="1">
      <alignment vertical="center"/>
    </xf>
    <xf numFmtId="164" fontId="36" fillId="3" borderId="11" xfId="1" applyNumberFormat="1" applyFont="1" applyFill="1" applyBorder="1" applyAlignment="1">
      <alignment vertical="center"/>
    </xf>
    <xf numFmtId="0" fontId="73" fillId="3" borderId="0" xfId="0" applyFont="1" applyFill="1"/>
    <xf numFmtId="164" fontId="73" fillId="3" borderId="0" xfId="0" applyNumberFormat="1" applyFont="1" applyFill="1"/>
    <xf numFmtId="164" fontId="38" fillId="3" borderId="7" xfId="1" applyNumberFormat="1" applyFont="1" applyFill="1" applyBorder="1" applyAlignment="1">
      <alignment vertical="center"/>
    </xf>
    <xf numFmtId="164" fontId="38" fillId="3" borderId="6" xfId="1" applyNumberFormat="1" applyFont="1" applyFill="1" applyBorder="1" applyAlignment="1">
      <alignment vertical="center"/>
    </xf>
    <xf numFmtId="0" fontId="36" fillId="3" borderId="3" xfId="0" applyFont="1" applyFill="1" applyBorder="1" applyAlignment="1">
      <alignment horizontal="center" vertical="center"/>
    </xf>
    <xf numFmtId="164" fontId="38" fillId="5" borderId="5" xfId="1" applyNumberFormat="1" applyFont="1" applyFill="1" applyBorder="1" applyAlignment="1">
      <alignment vertical="center"/>
    </xf>
    <xf numFmtId="43" fontId="38" fillId="5" borderId="0" xfId="0" applyNumberFormat="1" applyFont="1" applyFill="1" applyAlignment="1">
      <alignment vertical="center"/>
    </xf>
    <xf numFmtId="43" fontId="38" fillId="3" borderId="1" xfId="1" applyFont="1" applyFill="1" applyBorder="1" applyAlignment="1">
      <alignment vertical="center"/>
    </xf>
    <xf numFmtId="43" fontId="38" fillId="5" borderId="1" xfId="0" applyNumberFormat="1" applyFont="1" applyFill="1" applyBorder="1" applyAlignment="1">
      <alignment vertical="center"/>
    </xf>
    <xf numFmtId="43" fontId="38" fillId="5" borderId="3" xfId="0" applyNumberFormat="1" applyFont="1" applyFill="1" applyBorder="1" applyAlignment="1">
      <alignment vertical="center"/>
    </xf>
    <xf numFmtId="43" fontId="38" fillId="5" borderId="5" xfId="0" applyNumberFormat="1" applyFont="1" applyFill="1" applyBorder="1" applyAlignment="1">
      <alignment vertical="center"/>
    </xf>
    <xf numFmtId="164" fontId="38" fillId="5" borderId="6" xfId="1" applyNumberFormat="1" applyFont="1" applyFill="1" applyBorder="1" applyAlignment="1">
      <alignment vertical="center"/>
    </xf>
    <xf numFmtId="43" fontId="38" fillId="3" borderId="3" xfId="1" applyFont="1" applyFill="1" applyBorder="1" applyAlignment="1">
      <alignment vertical="center"/>
    </xf>
    <xf numFmtId="0" fontId="38" fillId="2" borderId="0" xfId="0" applyFont="1" applyFill="1" applyAlignment="1">
      <alignment vertical="center"/>
    </xf>
    <xf numFmtId="164" fontId="38" fillId="3" borderId="20" xfId="1" applyNumberFormat="1" applyFont="1" applyFill="1" applyBorder="1" applyAlignment="1">
      <alignment vertical="center"/>
    </xf>
    <xf numFmtId="0" fontId="69" fillId="3" borderId="0" xfId="0" applyFont="1" applyFill="1" applyAlignment="1">
      <alignment vertical="center"/>
    </xf>
    <xf numFmtId="0" fontId="69" fillId="6" borderId="0" xfId="0" applyFont="1" applyFill="1" applyAlignment="1">
      <alignment vertical="center"/>
    </xf>
    <xf numFmtId="0" fontId="72" fillId="6" borderId="0" xfId="0" applyFont="1" applyFill="1" applyAlignment="1">
      <alignment vertical="center"/>
    </xf>
    <xf numFmtId="164" fontId="72" fillId="6" borderId="0" xfId="1" applyNumberFormat="1" applyFont="1" applyFill="1" applyBorder="1" applyAlignment="1">
      <alignment vertical="center"/>
    </xf>
    <xf numFmtId="0" fontId="36" fillId="6" borderId="0" xfId="0" applyFont="1" applyFill="1" applyAlignment="1">
      <alignment vertical="center"/>
    </xf>
    <xf numFmtId="43" fontId="36" fillId="6" borderId="0" xfId="1" applyFont="1" applyFill="1" applyBorder="1" applyAlignment="1">
      <alignment vertical="center"/>
    </xf>
    <xf numFmtId="9" fontId="36" fillId="6" borderId="0" xfId="3" applyFont="1" applyFill="1" applyBorder="1" applyAlignment="1">
      <alignment vertical="center"/>
    </xf>
    <xf numFmtId="0" fontId="38" fillId="6" borderId="0" xfId="0" applyFont="1" applyFill="1" applyAlignment="1">
      <alignment vertical="center"/>
    </xf>
    <xf numFmtId="10" fontId="18" fillId="3" borderId="2" xfId="3" applyNumberFormat="1" applyFont="1" applyFill="1" applyBorder="1" applyAlignment="1">
      <alignment vertical="center"/>
    </xf>
    <xf numFmtId="44" fontId="31" fillId="3" borderId="0" xfId="2" applyFont="1" applyFill="1" applyAlignment="1">
      <alignment vertical="center"/>
    </xf>
    <xf numFmtId="44" fontId="31" fillId="3" borderId="18" xfId="2" applyFont="1" applyFill="1" applyBorder="1" applyAlignment="1">
      <alignment horizontal="center" vertical="center"/>
    </xf>
    <xf numFmtId="44" fontId="31" fillId="3" borderId="20" xfId="2" applyFont="1" applyFill="1" applyBorder="1" applyAlignment="1">
      <alignment horizontal="center" vertical="center"/>
    </xf>
    <xf numFmtId="44" fontId="31" fillId="3" borderId="19" xfId="2" applyFont="1" applyFill="1" applyBorder="1" applyAlignment="1">
      <alignment horizontal="center" vertical="center"/>
    </xf>
    <xf numFmtId="44" fontId="31" fillId="3" borderId="1" xfId="2" applyFont="1" applyFill="1" applyBorder="1" applyAlignment="1">
      <alignment vertical="center"/>
    </xf>
    <xf numFmtId="44" fontId="31" fillId="3" borderId="0" xfId="2" applyFont="1" applyFill="1" applyBorder="1" applyAlignment="1">
      <alignment vertical="center"/>
    </xf>
    <xf numFmtId="44" fontId="31" fillId="3" borderId="7" xfId="2" applyFont="1" applyFill="1" applyBorder="1" applyAlignment="1">
      <alignment vertical="center"/>
    </xf>
    <xf numFmtId="44" fontId="31" fillId="3" borderId="1" xfId="2" applyFont="1" applyFill="1" applyBorder="1" applyAlignment="1">
      <alignment horizontal="center" vertical="center"/>
    </xf>
    <xf numFmtId="44" fontId="31" fillId="3" borderId="0" xfId="2" applyFont="1" applyFill="1" applyBorder="1" applyAlignment="1">
      <alignment horizontal="center" vertical="center"/>
    </xf>
    <xf numFmtId="44" fontId="31" fillId="3" borderId="7" xfId="2" applyFont="1" applyFill="1" applyBorder="1" applyAlignment="1">
      <alignment horizontal="center" vertical="center"/>
    </xf>
    <xf numFmtId="44" fontId="31" fillId="0" borderId="1" xfId="2" applyFont="1" applyFill="1" applyBorder="1" applyAlignment="1">
      <alignment vertical="center"/>
    </xf>
    <xf numFmtId="44" fontId="31" fillId="0" borderId="0" xfId="2" applyFont="1" applyFill="1" applyBorder="1" applyAlignment="1">
      <alignment vertical="center"/>
    </xf>
    <xf numFmtId="44" fontId="31" fillId="0" borderId="7" xfId="2" applyFont="1" applyFill="1" applyBorder="1" applyAlignment="1">
      <alignment vertical="center"/>
    </xf>
    <xf numFmtId="10" fontId="28" fillId="3" borderId="15" xfId="3" applyNumberFormat="1" applyFont="1" applyFill="1" applyBorder="1" applyAlignment="1">
      <alignment vertical="center"/>
    </xf>
    <xf numFmtId="10" fontId="29" fillId="3" borderId="2" xfId="3" applyNumberFormat="1" applyFont="1" applyFill="1" applyBorder="1" applyAlignment="1">
      <alignment horizontal="right" vertical="center"/>
    </xf>
    <xf numFmtId="10" fontId="28" fillId="3" borderId="2" xfId="3" applyNumberFormat="1" applyFont="1" applyFill="1" applyBorder="1" applyAlignment="1">
      <alignment vertical="center"/>
    </xf>
    <xf numFmtId="165" fontId="28" fillId="3" borderId="4" xfId="3" applyNumberFormat="1" applyFont="1" applyFill="1" applyBorder="1" applyAlignment="1">
      <alignment vertical="center"/>
    </xf>
    <xf numFmtId="9" fontId="18" fillId="3" borderId="0" xfId="0" applyNumberFormat="1" applyFont="1" applyFill="1"/>
    <xf numFmtId="174" fontId="70" fillId="3" borderId="0" xfId="0" applyNumberFormat="1" applyFont="1" applyFill="1" applyAlignment="1">
      <alignment vertical="center"/>
    </xf>
    <xf numFmtId="44" fontId="21" fillId="3" borderId="3" xfId="2" applyFont="1" applyFill="1" applyBorder="1" applyAlignment="1">
      <alignment vertical="center"/>
    </xf>
    <xf numFmtId="44" fontId="21" fillId="3" borderId="5" xfId="2" applyFont="1" applyFill="1" applyBorder="1" applyAlignment="1">
      <alignment vertical="center"/>
    </xf>
    <xf numFmtId="44" fontId="21" fillId="3" borderId="6" xfId="2" applyFont="1" applyFill="1" applyBorder="1" applyAlignment="1">
      <alignment vertical="center"/>
    </xf>
    <xf numFmtId="44" fontId="21" fillId="3" borderId="14" xfId="2" applyFont="1" applyFill="1" applyBorder="1" applyAlignment="1">
      <alignment vertical="center"/>
    </xf>
    <xf numFmtId="9" fontId="21" fillId="3" borderId="5" xfId="0" applyNumberFormat="1" applyFont="1" applyFill="1" applyBorder="1" applyAlignment="1">
      <alignment horizontal="center" vertical="center"/>
    </xf>
    <xf numFmtId="44" fontId="18" fillId="0" borderId="1" xfId="2" applyFont="1" applyFill="1" applyBorder="1" applyAlignment="1">
      <alignment horizontal="center" vertical="center"/>
    </xf>
    <xf numFmtId="44" fontId="18" fillId="0" borderId="7" xfId="2" applyFont="1" applyFill="1" applyBorder="1" applyAlignment="1">
      <alignment horizontal="center" vertical="center"/>
    </xf>
    <xf numFmtId="44" fontId="18" fillId="0" borderId="0" xfId="2" applyFont="1" applyFill="1" applyBorder="1" applyAlignment="1">
      <alignment horizontal="center" vertical="center"/>
    </xf>
    <xf numFmtId="44" fontId="18" fillId="0" borderId="19" xfId="2" applyFont="1" applyFill="1" applyBorder="1" applyAlignment="1">
      <alignment horizontal="center" vertical="center"/>
    </xf>
    <xf numFmtId="44" fontId="18" fillId="0" borderId="6" xfId="2" applyFont="1" applyFill="1" applyBorder="1" applyAlignment="1">
      <alignment horizontal="center" vertical="center"/>
    </xf>
    <xf numFmtId="44" fontId="18" fillId="0" borderId="20" xfId="2" applyFont="1" applyFill="1" applyBorder="1" applyAlignment="1">
      <alignment horizontal="center" vertical="center"/>
    </xf>
    <xf numFmtId="44" fontId="18" fillId="0" borderId="5" xfId="2" applyFont="1" applyFill="1" applyBorder="1" applyAlignment="1">
      <alignment horizontal="center" vertical="center"/>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10" fontId="21" fillId="3" borderId="12" xfId="3" applyNumberFormat="1" applyFont="1" applyFill="1" applyBorder="1" applyAlignment="1">
      <alignment vertical="center"/>
    </xf>
    <xf numFmtId="10" fontId="21" fillId="3" borderId="13" xfId="3" applyNumberFormat="1" applyFont="1" applyFill="1" applyBorder="1" applyAlignment="1">
      <alignment vertical="center"/>
    </xf>
    <xf numFmtId="43" fontId="31" fillId="0" borderId="18" xfId="1" applyFont="1" applyFill="1" applyBorder="1" applyAlignment="1">
      <alignment vertical="center"/>
    </xf>
    <xf numFmtId="43" fontId="31" fillId="0" borderId="19" xfId="1" applyFont="1" applyFill="1" applyBorder="1" applyAlignment="1">
      <alignment vertical="center"/>
    </xf>
    <xf numFmtId="43" fontId="31" fillId="0" borderId="1" xfId="1" applyFont="1" applyFill="1" applyBorder="1" applyAlignment="1">
      <alignment vertical="center"/>
    </xf>
    <xf numFmtId="43" fontId="31" fillId="0" borderId="7" xfId="1" applyFont="1" applyFill="1" applyBorder="1" applyAlignment="1">
      <alignment vertical="center"/>
    </xf>
    <xf numFmtId="43" fontId="31" fillId="0" borderId="3" xfId="1" applyFont="1" applyFill="1" applyBorder="1" applyAlignment="1">
      <alignment vertical="center"/>
    </xf>
    <xf numFmtId="43" fontId="31" fillId="0" borderId="6" xfId="1" applyFont="1" applyFill="1" applyBorder="1" applyAlignment="1">
      <alignment vertical="center"/>
    </xf>
    <xf numFmtId="9" fontId="28" fillId="3" borderId="0" xfId="3" applyFont="1" applyFill="1" applyAlignment="1">
      <alignment vertical="center"/>
    </xf>
    <xf numFmtId="0" fontId="24" fillId="5" borderId="0" xfId="0" applyFont="1" applyFill="1"/>
    <xf numFmtId="0" fontId="75" fillId="2" borderId="0" xfId="0" applyFont="1" applyFill="1"/>
    <xf numFmtId="44" fontId="31" fillId="0" borderId="1" xfId="2" applyFont="1" applyFill="1" applyBorder="1" applyAlignment="1">
      <alignment horizontal="center" vertical="center"/>
    </xf>
    <xf numFmtId="44" fontId="31" fillId="0" borderId="0" xfId="2" applyFont="1" applyFill="1" applyBorder="1" applyAlignment="1">
      <alignment horizontal="center" vertical="center"/>
    </xf>
    <xf numFmtId="44" fontId="31" fillId="0" borderId="7" xfId="2" applyFont="1" applyFill="1" applyBorder="1" applyAlignment="1">
      <alignment horizontal="center" vertical="center"/>
    </xf>
    <xf numFmtId="9" fontId="31" fillId="3" borderId="1" xfId="0" applyNumberFormat="1" applyFont="1" applyFill="1" applyBorder="1" applyAlignment="1">
      <alignment vertical="center"/>
    </xf>
    <xf numFmtId="9" fontId="31" fillId="0" borderId="1" xfId="0" applyNumberFormat="1" applyFont="1" applyBorder="1" applyAlignment="1">
      <alignment vertical="center"/>
    </xf>
    <xf numFmtId="9" fontId="31" fillId="3" borderId="3" xfId="0" applyNumberFormat="1" applyFont="1" applyFill="1" applyBorder="1" applyAlignment="1">
      <alignment vertical="center"/>
    </xf>
    <xf numFmtId="9" fontId="31" fillId="3" borderId="16" xfId="0" applyNumberFormat="1" applyFont="1" applyFill="1" applyBorder="1" applyAlignment="1">
      <alignment vertical="center"/>
    </xf>
    <xf numFmtId="164" fontId="31" fillId="3" borderId="0" xfId="1" applyNumberFormat="1" applyFont="1" applyFill="1" applyAlignment="1">
      <alignment horizontal="center" vertical="center" wrapText="1"/>
    </xf>
    <xf numFmtId="164" fontId="31" fillId="3" borderId="7" xfId="10" applyNumberFormat="1" applyFont="1" applyFill="1" applyBorder="1" applyAlignment="1">
      <alignment horizontal="center" vertical="center" wrapText="1"/>
    </xf>
    <xf numFmtId="177" fontId="31" fillId="3" borderId="0" xfId="0" applyNumberFormat="1" applyFont="1" applyFill="1"/>
    <xf numFmtId="164" fontId="33" fillId="14" borderId="0" xfId="0" applyNumberFormat="1" applyFont="1" applyFill="1"/>
    <xf numFmtId="43" fontId="18" fillId="0" borderId="0" xfId="0" applyNumberFormat="1" applyFont="1"/>
    <xf numFmtId="43" fontId="18" fillId="0" borderId="3" xfId="0" applyNumberFormat="1" applyFont="1" applyBorder="1"/>
    <xf numFmtId="0" fontId="4" fillId="2" borderId="0" xfId="0" applyFont="1" applyFill="1"/>
    <xf numFmtId="164" fontId="49" fillId="3" borderId="0" xfId="10" applyNumberFormat="1" applyFont="1" applyFill="1" applyAlignment="1">
      <alignment horizontal="center" vertical="center" wrapText="1"/>
    </xf>
    <xf numFmtId="0" fontId="3" fillId="3" borderId="0" xfId="0" applyFont="1" applyFill="1"/>
    <xf numFmtId="0" fontId="3" fillId="2" borderId="0" xfId="0" applyFont="1" applyFill="1"/>
    <xf numFmtId="0" fontId="3" fillId="8" borderId="0" xfId="0" applyFont="1" applyFill="1"/>
    <xf numFmtId="0" fontId="3" fillId="3" borderId="0" xfId="0" applyFont="1" applyFill="1" applyAlignment="1">
      <alignment vertical="center"/>
    </xf>
    <xf numFmtId="0" fontId="3" fillId="3" borderId="5" xfId="0" applyFont="1" applyFill="1" applyBorder="1" applyAlignment="1">
      <alignment vertical="center"/>
    </xf>
    <xf numFmtId="0" fontId="3" fillId="2" borderId="0" xfId="0" applyFont="1" applyFill="1" applyAlignment="1">
      <alignment vertical="center"/>
    </xf>
    <xf numFmtId="0" fontId="47" fillId="3" borderId="0" xfId="0" applyFont="1" applyFill="1" applyAlignment="1">
      <alignment horizontal="center" wrapText="1"/>
    </xf>
    <xf numFmtId="9" fontId="18" fillId="3" borderId="8" xfId="3" applyFont="1" applyFill="1" applyBorder="1"/>
    <xf numFmtId="0" fontId="56" fillId="2" borderId="0" xfId="0" applyFont="1" applyFill="1"/>
    <xf numFmtId="0" fontId="76" fillId="2" borderId="0" xfId="0" applyFont="1" applyFill="1"/>
    <xf numFmtId="0" fontId="77" fillId="2" borderId="0" xfId="0" applyFont="1" applyFill="1"/>
    <xf numFmtId="0" fontId="65" fillId="2" borderId="0" xfId="0" applyFont="1" applyFill="1"/>
    <xf numFmtId="0" fontId="78" fillId="2" borderId="0" xfId="0" applyFont="1" applyFill="1"/>
    <xf numFmtId="0" fontId="65" fillId="2" borderId="0" xfId="0" applyFont="1" applyFill="1" applyAlignment="1">
      <alignment vertical="center"/>
    </xf>
    <xf numFmtId="0" fontId="65" fillId="3" borderId="0" xfId="0" applyFont="1" applyFill="1" applyAlignment="1">
      <alignment vertical="center"/>
    </xf>
    <xf numFmtId="164" fontId="79" fillId="3" borderId="0" xfId="1" applyNumberFormat="1" applyFont="1" applyFill="1" applyBorder="1" applyAlignment="1">
      <alignment vertical="center"/>
    </xf>
    <xf numFmtId="0" fontId="79" fillId="3" borderId="0" xfId="0" applyFont="1" applyFill="1" applyAlignment="1">
      <alignment vertical="center"/>
    </xf>
    <xf numFmtId="0" fontId="61" fillId="2" borderId="0" xfId="0" applyFont="1" applyFill="1"/>
    <xf numFmtId="0" fontId="80" fillId="2" borderId="0" xfId="0" applyFont="1" applyFill="1"/>
    <xf numFmtId="164" fontId="45" fillId="3" borderId="10" xfId="1" applyNumberFormat="1" applyFont="1" applyFill="1" applyBorder="1" applyAlignment="1">
      <alignment vertical="center"/>
    </xf>
    <xf numFmtId="164" fontId="45" fillId="3" borderId="8" xfId="1" applyNumberFormat="1" applyFont="1" applyFill="1" applyBorder="1" applyAlignment="1">
      <alignment vertical="center"/>
    </xf>
    <xf numFmtId="164" fontId="45" fillId="3" borderId="11" xfId="1" applyNumberFormat="1" applyFont="1" applyFill="1" applyBorder="1" applyAlignment="1">
      <alignment vertical="center"/>
    </xf>
    <xf numFmtId="0" fontId="45" fillId="3" borderId="8" xfId="0" applyFont="1" applyFill="1" applyBorder="1" applyAlignment="1">
      <alignment vertical="center"/>
    </xf>
    <xf numFmtId="0" fontId="47" fillId="3" borderId="5" xfId="0" applyFont="1" applyFill="1" applyBorder="1" applyAlignment="1">
      <alignment horizontal="center" vertical="center" wrapText="1"/>
    </xf>
    <xf numFmtId="0" fontId="47" fillId="3" borderId="5" xfId="0" applyFont="1" applyFill="1" applyBorder="1" applyAlignment="1">
      <alignment horizontal="center" vertical="center"/>
    </xf>
    <xf numFmtId="0" fontId="47" fillId="3" borderId="3" xfId="0" applyFont="1" applyFill="1" applyBorder="1" applyAlignment="1">
      <alignment horizontal="center" vertical="center"/>
    </xf>
    <xf numFmtId="0" fontId="65" fillId="3" borderId="5" xfId="0" applyFont="1" applyFill="1" applyBorder="1" applyAlignment="1">
      <alignment vertical="center"/>
    </xf>
    <xf numFmtId="0" fontId="63" fillId="3" borderId="5" xfId="0" applyFont="1" applyFill="1" applyBorder="1" applyAlignment="1">
      <alignment vertical="center"/>
    </xf>
    <xf numFmtId="164" fontId="81" fillId="3" borderId="0" xfId="1" applyNumberFormat="1" applyFont="1" applyFill="1" applyBorder="1" applyAlignment="1">
      <alignment vertical="center"/>
    </xf>
    <xf numFmtId="0" fontId="81" fillId="3" borderId="0" xfId="0" applyFont="1" applyFill="1" applyAlignment="1">
      <alignment vertical="center"/>
    </xf>
    <xf numFmtId="0" fontId="62" fillId="3" borderId="0" xfId="0" applyFont="1" applyFill="1" applyAlignment="1">
      <alignment vertical="center"/>
    </xf>
    <xf numFmtId="164" fontId="65" fillId="3" borderId="1" xfId="1" applyNumberFormat="1" applyFont="1" applyFill="1" applyBorder="1" applyAlignment="1">
      <alignment vertical="center"/>
    </xf>
    <xf numFmtId="164" fontId="65" fillId="3" borderId="5" xfId="1" applyNumberFormat="1" applyFont="1" applyFill="1" applyBorder="1" applyAlignment="1">
      <alignment vertical="center"/>
    </xf>
    <xf numFmtId="164" fontId="65" fillId="3" borderId="0" xfId="1" applyNumberFormat="1" applyFont="1" applyFill="1" applyAlignment="1">
      <alignment vertical="center"/>
    </xf>
    <xf numFmtId="164" fontId="65" fillId="3" borderId="0" xfId="1" applyNumberFormat="1" applyFont="1" applyFill="1" applyBorder="1" applyAlignment="1">
      <alignment vertical="center"/>
    </xf>
    <xf numFmtId="0" fontId="63" fillId="3" borderId="0" xfId="0" applyFont="1" applyFill="1" applyAlignment="1">
      <alignment vertical="center"/>
    </xf>
    <xf numFmtId="164" fontId="65" fillId="3" borderId="20" xfId="1" applyNumberFormat="1" applyFont="1" applyFill="1" applyBorder="1" applyAlignment="1">
      <alignment vertical="center"/>
    </xf>
    <xf numFmtId="0" fontId="47" fillId="3" borderId="0" xfId="0" applyFont="1" applyFill="1" applyAlignment="1">
      <alignment horizontal="center" vertical="center"/>
    </xf>
    <xf numFmtId="0" fontId="47" fillId="3" borderId="0" xfId="0" applyFont="1" applyFill="1" applyAlignment="1">
      <alignment horizontal="center" vertical="center" wrapText="1"/>
    </xf>
    <xf numFmtId="164" fontId="65" fillId="3" borderId="19" xfId="1" applyNumberFormat="1" applyFont="1" applyFill="1" applyBorder="1" applyAlignment="1">
      <alignment vertical="center"/>
    </xf>
    <xf numFmtId="164" fontId="65" fillId="3" borderId="18" xfId="1" applyNumberFormat="1" applyFont="1" applyFill="1" applyBorder="1" applyAlignment="1">
      <alignment vertical="center"/>
    </xf>
    <xf numFmtId="164" fontId="47" fillId="3" borderId="20" xfId="1" applyNumberFormat="1" applyFont="1" applyFill="1" applyBorder="1" applyAlignment="1">
      <alignment horizontal="center" vertical="center"/>
    </xf>
    <xf numFmtId="9" fontId="78" fillId="2" borderId="0" xfId="3" applyFont="1" applyFill="1"/>
    <xf numFmtId="43" fontId="65" fillId="3" borderId="5" xfId="1" applyFont="1" applyFill="1" applyBorder="1" applyAlignment="1">
      <alignment vertical="center"/>
    </xf>
    <xf numFmtId="43" fontId="65" fillId="3" borderId="6" xfId="0" applyNumberFormat="1" applyFont="1" applyFill="1" applyBorder="1" applyAlignment="1">
      <alignment vertical="center"/>
    </xf>
    <xf numFmtId="43" fontId="65" fillId="3" borderId="5" xfId="0" applyNumberFormat="1" applyFont="1" applyFill="1" applyBorder="1" applyAlignment="1">
      <alignment vertical="center"/>
    </xf>
    <xf numFmtId="43" fontId="65" fillId="3" borderId="3" xfId="0" applyNumberFormat="1" applyFont="1" applyFill="1" applyBorder="1" applyAlignment="1">
      <alignment vertical="center"/>
    </xf>
    <xf numFmtId="43" fontId="65" fillId="3" borderId="0" xfId="1" applyFont="1" applyFill="1" applyBorder="1" applyAlignment="1">
      <alignment vertical="center"/>
    </xf>
    <xf numFmtId="43" fontId="65" fillId="3" borderId="7" xfId="0" applyNumberFormat="1" applyFont="1" applyFill="1" applyBorder="1" applyAlignment="1">
      <alignment vertical="center"/>
    </xf>
    <xf numFmtId="43" fontId="65" fillId="3" borderId="0" xfId="0" applyNumberFormat="1" applyFont="1" applyFill="1" applyAlignment="1">
      <alignment vertical="center"/>
    </xf>
    <xf numFmtId="43" fontId="65" fillId="3" borderId="1" xfId="0" applyNumberFormat="1" applyFont="1" applyFill="1" applyBorder="1" applyAlignment="1">
      <alignment vertical="center"/>
    </xf>
    <xf numFmtId="43" fontId="65" fillId="3" borderId="1" xfId="1" applyFont="1" applyFill="1" applyBorder="1" applyAlignment="1">
      <alignment vertical="center"/>
    </xf>
    <xf numFmtId="0" fontId="65" fillId="3" borderId="7" xfId="0" applyFont="1" applyFill="1" applyBorder="1" applyAlignment="1">
      <alignment vertical="center"/>
    </xf>
    <xf numFmtId="0" fontId="65" fillId="3" borderId="6" xfId="0" applyFont="1" applyFill="1" applyBorder="1" applyAlignment="1">
      <alignment vertical="center"/>
    </xf>
    <xf numFmtId="0" fontId="63" fillId="3" borderId="5" xfId="0" applyFont="1" applyFill="1" applyBorder="1" applyAlignment="1">
      <alignment horizontal="center"/>
    </xf>
    <xf numFmtId="0" fontId="82" fillId="3" borderId="5" xfId="0" applyFont="1" applyFill="1" applyBorder="1" applyAlignment="1">
      <alignment vertical="center"/>
    </xf>
    <xf numFmtId="164" fontId="65" fillId="3" borderId="3" xfId="1" applyNumberFormat="1" applyFont="1" applyFill="1" applyBorder="1" applyAlignment="1">
      <alignment vertical="center"/>
    </xf>
    <xf numFmtId="0" fontId="63" fillId="3" borderId="3" xfId="0" applyFont="1" applyFill="1" applyBorder="1" applyAlignment="1">
      <alignment horizontal="center" vertical="center"/>
    </xf>
    <xf numFmtId="0" fontId="83" fillId="7" borderId="0" xfId="0" applyFont="1" applyFill="1" applyAlignment="1">
      <alignment vertical="center"/>
    </xf>
    <xf numFmtId="0" fontId="60" fillId="7" borderId="0" xfId="0" applyFont="1" applyFill="1" applyAlignment="1">
      <alignment vertical="center"/>
    </xf>
    <xf numFmtId="9" fontId="63" fillId="3" borderId="0" xfId="3" applyFont="1" applyFill="1" applyBorder="1" applyAlignment="1">
      <alignment vertical="center"/>
    </xf>
    <xf numFmtId="9" fontId="63" fillId="3" borderId="0" xfId="0" applyNumberFormat="1" applyFont="1" applyFill="1" applyAlignment="1">
      <alignment vertical="center"/>
    </xf>
    <xf numFmtId="0" fontId="84" fillId="3" borderId="0" xfId="0" applyFont="1" applyFill="1" applyAlignment="1">
      <alignment vertical="center"/>
    </xf>
    <xf numFmtId="164" fontId="79" fillId="3" borderId="0" xfId="0" applyNumberFormat="1" applyFont="1" applyFill="1"/>
    <xf numFmtId="0" fontId="79" fillId="3" borderId="0" xfId="0" applyFont="1" applyFill="1"/>
    <xf numFmtId="0" fontId="85" fillId="3" borderId="0" xfId="0" applyFont="1" applyFill="1" applyAlignment="1">
      <alignment vertical="center"/>
    </xf>
    <xf numFmtId="0" fontId="61" fillId="3" borderId="0" xfId="0" applyFont="1" applyFill="1" applyAlignment="1">
      <alignment vertical="center"/>
    </xf>
    <xf numFmtId="9" fontId="45" fillId="3" borderId="10" xfId="3" applyFont="1" applyFill="1" applyBorder="1" applyAlignment="1">
      <alignment vertical="center"/>
    </xf>
    <xf numFmtId="9" fontId="45" fillId="3" borderId="8" xfId="3" applyFont="1" applyFill="1" applyBorder="1" applyAlignment="1">
      <alignment vertical="center"/>
    </xf>
    <xf numFmtId="9" fontId="65" fillId="3" borderId="1" xfId="3" applyFont="1" applyFill="1" applyBorder="1" applyAlignment="1">
      <alignment vertical="center"/>
    </xf>
    <xf numFmtId="9" fontId="65" fillId="3" borderId="0" xfId="3" applyFont="1" applyFill="1" applyAlignment="1">
      <alignment vertical="center"/>
    </xf>
    <xf numFmtId="164" fontId="63" fillId="3" borderId="0" xfId="1" applyNumberFormat="1" applyFont="1" applyFill="1" applyBorder="1" applyAlignment="1">
      <alignment vertical="center"/>
    </xf>
    <xf numFmtId="164" fontId="65" fillId="3" borderId="0" xfId="0" applyNumberFormat="1" applyFont="1" applyFill="1" applyAlignment="1">
      <alignment vertical="center"/>
    </xf>
    <xf numFmtId="164" fontId="65" fillId="3" borderId="16" xfId="1" applyNumberFormat="1" applyFont="1" applyFill="1" applyBorder="1" applyAlignment="1">
      <alignment vertical="center"/>
    </xf>
    <xf numFmtId="164" fontId="65" fillId="3" borderId="21" xfId="1" applyNumberFormat="1" applyFont="1" applyFill="1" applyBorder="1" applyAlignment="1">
      <alignment vertical="center"/>
    </xf>
    <xf numFmtId="0" fontId="65" fillId="3" borderId="21" xfId="0" applyFont="1" applyFill="1" applyBorder="1" applyAlignment="1">
      <alignment vertical="center"/>
    </xf>
    <xf numFmtId="164" fontId="63" fillId="3" borderId="8" xfId="1" applyNumberFormat="1" applyFont="1" applyFill="1" applyBorder="1" applyAlignment="1">
      <alignment vertical="center"/>
    </xf>
    <xf numFmtId="0" fontId="59" fillId="3" borderId="0" xfId="5" applyFont="1" applyFill="1" applyAlignment="1">
      <alignment horizontal="left" vertical="center"/>
    </xf>
    <xf numFmtId="164" fontId="62" fillId="3" borderId="8" xfId="1" applyNumberFormat="1" applyFont="1" applyFill="1" applyBorder="1" applyAlignment="1">
      <alignment horizontal="left" vertical="center"/>
    </xf>
    <xf numFmtId="0" fontId="62" fillId="3" borderId="8" xfId="5" applyFont="1" applyFill="1" applyBorder="1" applyAlignment="1">
      <alignment horizontal="left" vertical="center"/>
    </xf>
    <xf numFmtId="164" fontId="53" fillId="3" borderId="0" xfId="1" applyNumberFormat="1" applyFont="1" applyFill="1" applyAlignment="1">
      <alignment vertical="center"/>
    </xf>
    <xf numFmtId="0" fontId="81" fillId="3" borderId="0" xfId="5" applyFont="1" applyFill="1" applyAlignment="1">
      <alignment horizontal="left" vertical="center"/>
    </xf>
    <xf numFmtId="0" fontId="53" fillId="3" borderId="0" xfId="5" applyFont="1" applyFill="1" applyAlignment="1">
      <alignment horizontal="left" vertical="center"/>
    </xf>
    <xf numFmtId="0" fontId="81" fillId="3" borderId="0" xfId="0" applyFont="1" applyFill="1" applyAlignment="1">
      <alignment horizontal="left" vertical="center"/>
    </xf>
    <xf numFmtId="0" fontId="63" fillId="3" borderId="5" xfId="0" applyFont="1" applyFill="1" applyBorder="1" applyAlignment="1">
      <alignment horizontal="left" vertical="center"/>
    </xf>
    <xf numFmtId="0" fontId="83" fillId="3" borderId="0" xfId="0" applyFont="1" applyFill="1" applyAlignment="1">
      <alignment vertical="center"/>
    </xf>
    <xf numFmtId="164" fontId="53" fillId="3" borderId="5" xfId="1" applyNumberFormat="1" applyFont="1" applyFill="1" applyBorder="1" applyAlignment="1">
      <alignment vertical="center"/>
    </xf>
    <xf numFmtId="0" fontId="81" fillId="3" borderId="5" xfId="0" applyFont="1" applyFill="1" applyBorder="1" applyAlignment="1">
      <alignment horizontal="left" vertical="center"/>
    </xf>
    <xf numFmtId="0" fontId="53" fillId="3" borderId="5" xfId="5" applyFont="1" applyFill="1" applyBorder="1" applyAlignment="1">
      <alignment horizontal="left" vertical="center"/>
    </xf>
    <xf numFmtId="0" fontId="86" fillId="3" borderId="0" xfId="0" applyFont="1" applyFill="1" applyAlignment="1">
      <alignment vertical="center"/>
    </xf>
    <xf numFmtId="0" fontId="60" fillId="3" borderId="0" xfId="0" applyFont="1" applyFill="1" applyAlignment="1">
      <alignment vertical="center"/>
    </xf>
    <xf numFmtId="10" fontId="62" fillId="3" borderId="10" xfId="0" applyNumberFormat="1" applyFont="1" applyFill="1" applyBorder="1" applyAlignment="1">
      <alignment vertical="center"/>
    </xf>
    <xf numFmtId="10" fontId="62" fillId="3" borderId="8" xfId="3" applyNumberFormat="1" applyFont="1" applyFill="1" applyBorder="1" applyAlignment="1">
      <alignment horizontal="right" vertical="center"/>
    </xf>
    <xf numFmtId="10" fontId="62" fillId="3" borderId="10" xfId="3" applyNumberFormat="1" applyFont="1" applyFill="1" applyBorder="1" applyAlignment="1">
      <alignment horizontal="right" vertical="center"/>
    </xf>
    <xf numFmtId="0" fontId="11" fillId="3" borderId="3" xfId="0" applyFont="1" applyFill="1" applyBorder="1" applyAlignment="1">
      <alignment vertical="center"/>
    </xf>
    <xf numFmtId="0" fontId="83" fillId="3" borderId="5" xfId="0" applyFont="1" applyFill="1" applyBorder="1" applyAlignment="1">
      <alignment vertical="center"/>
    </xf>
    <xf numFmtId="0" fontId="60" fillId="3" borderId="5" xfId="0" applyFont="1" applyFill="1" applyBorder="1" applyAlignment="1">
      <alignment vertical="center"/>
    </xf>
    <xf numFmtId="0" fontId="11" fillId="3" borderId="1" xfId="0" applyFont="1" applyFill="1" applyBorder="1" applyAlignment="1">
      <alignment vertical="center"/>
    </xf>
    <xf numFmtId="0" fontId="58" fillId="8" borderId="0" xfId="0" applyFont="1" applyFill="1"/>
    <xf numFmtId="44" fontId="87" fillId="3" borderId="0" xfId="0" applyNumberFormat="1" applyFont="1" applyFill="1" applyAlignment="1">
      <alignment vertical="center"/>
    </xf>
    <xf numFmtId="0" fontId="34" fillId="3" borderId="2" xfId="0" applyFont="1" applyFill="1" applyBorder="1" applyAlignment="1">
      <alignment horizontal="left" vertical="center"/>
    </xf>
    <xf numFmtId="44" fontId="88" fillId="3" borderId="0" xfId="10" applyNumberFormat="1" applyFont="1" applyFill="1" applyAlignment="1">
      <alignment horizontal="center" vertical="center" wrapText="1"/>
    </xf>
    <xf numFmtId="171" fontId="18" fillId="3" borderId="7" xfId="2" applyNumberFormat="1" applyFont="1" applyFill="1" applyBorder="1" applyAlignment="1">
      <alignment vertical="center"/>
    </xf>
    <xf numFmtId="0" fontId="18" fillId="3" borderId="6" xfId="0" applyFont="1" applyFill="1" applyBorder="1" applyAlignment="1">
      <alignment vertical="center"/>
    </xf>
    <xf numFmtId="0" fontId="3" fillId="3" borderId="7" xfId="0" applyFont="1" applyFill="1" applyBorder="1"/>
    <xf numFmtId="49" fontId="21" fillId="3" borderId="9" xfId="0" applyNumberFormat="1" applyFont="1" applyFill="1" applyBorder="1" applyAlignment="1">
      <alignment vertical="center"/>
    </xf>
    <xf numFmtId="49" fontId="29" fillId="0" borderId="5" xfId="0" applyNumberFormat="1" applyFont="1" applyBorder="1" applyAlignment="1">
      <alignment horizontal="right" vertical="center"/>
    </xf>
    <xf numFmtId="0" fontId="18" fillId="0" borderId="0" xfId="0" applyFont="1" applyAlignment="1">
      <alignment horizontal="center" vertical="center"/>
    </xf>
    <xf numFmtId="44" fontId="18" fillId="0" borderId="5" xfId="0" applyNumberFormat="1" applyFont="1" applyBorder="1" applyAlignment="1">
      <alignment vertical="center"/>
    </xf>
    <xf numFmtId="0" fontId="3" fillId="8" borderId="0" xfId="0" applyFont="1" applyFill="1" applyAlignment="1">
      <alignment horizontal="right" vertical="center"/>
    </xf>
    <xf numFmtId="9" fontId="3" fillId="3" borderId="0" xfId="3" applyFont="1" applyFill="1"/>
    <xf numFmtId="175" fontId="3" fillId="3" borderId="0" xfId="0" applyNumberFormat="1" applyFont="1" applyFill="1"/>
    <xf numFmtId="44" fontId="3" fillId="3" borderId="0" xfId="0" applyNumberFormat="1" applyFont="1" applyFill="1"/>
    <xf numFmtId="0" fontId="3" fillId="11" borderId="0" xfId="0" applyFont="1" applyFill="1"/>
    <xf numFmtId="44" fontId="3" fillId="11" borderId="0" xfId="2" applyFont="1" applyFill="1"/>
    <xf numFmtId="0" fontId="3" fillId="3" borderId="0" xfId="0" applyFont="1" applyFill="1" applyAlignment="1">
      <alignment horizontal="center"/>
    </xf>
    <xf numFmtId="0" fontId="3" fillId="0" borderId="0" xfId="0" applyFont="1" applyAlignment="1">
      <alignment horizontal="center"/>
    </xf>
    <xf numFmtId="0" fontId="3" fillId="14" borderId="0" xfId="0" applyFont="1" applyFill="1"/>
    <xf numFmtId="0" fontId="3" fillId="14" borderId="4" xfId="0" applyFont="1" applyFill="1" applyBorder="1"/>
    <xf numFmtId="0" fontId="3" fillId="3" borderId="21" xfId="0" applyFont="1" applyFill="1" applyBorder="1" applyAlignment="1">
      <alignment vertical="center"/>
    </xf>
    <xf numFmtId="0" fontId="3" fillId="10" borderId="0" xfId="0" applyFont="1" applyFill="1" applyAlignment="1">
      <alignment horizontal="center"/>
    </xf>
    <xf numFmtId="0" fontId="3" fillId="3" borderId="7" xfId="0" applyFont="1" applyFill="1" applyBorder="1" applyAlignment="1">
      <alignment horizontal="center"/>
    </xf>
    <xf numFmtId="0" fontId="3" fillId="3" borderId="24" xfId="0" applyFont="1" applyFill="1" applyBorder="1"/>
    <xf numFmtId="0" fontId="3" fillId="14" borderId="0" xfId="0" applyFont="1" applyFill="1" applyAlignment="1">
      <alignment horizontal="center"/>
    </xf>
    <xf numFmtId="0" fontId="18" fillId="0" borderId="0" xfId="0" applyFont="1"/>
    <xf numFmtId="4" fontId="31" fillId="0" borderId="0" xfId="11" applyNumberFormat="1" applyFont="1" applyAlignment="1">
      <alignment horizontal="left" vertical="center" wrapText="1" indent="2"/>
    </xf>
    <xf numFmtId="172" fontId="88" fillId="3" borderId="0" xfId="10" applyNumberFormat="1" applyFont="1" applyFill="1" applyAlignment="1">
      <alignment horizontal="center" vertical="center" wrapText="1"/>
    </xf>
    <xf numFmtId="172" fontId="37" fillId="14" borderId="0" xfId="0" applyNumberFormat="1" applyFont="1" applyFill="1"/>
    <xf numFmtId="44" fontId="21" fillId="3" borderId="3" xfId="0" applyNumberFormat="1" applyFont="1" applyFill="1" applyBorder="1" applyAlignment="1">
      <alignment vertical="center"/>
    </xf>
    <xf numFmtId="44" fontId="21" fillId="3" borderId="5" xfId="0" applyNumberFormat="1" applyFont="1" applyFill="1" applyBorder="1" applyAlignment="1">
      <alignment vertical="center"/>
    </xf>
    <xf numFmtId="44" fontId="21" fillId="3" borderId="6" xfId="0" applyNumberFormat="1" applyFont="1" applyFill="1" applyBorder="1" applyAlignment="1">
      <alignment vertical="center"/>
    </xf>
    <xf numFmtId="10" fontId="18" fillId="0" borderId="2" xfId="1" applyNumberFormat="1" applyFont="1" applyFill="1" applyBorder="1" applyAlignment="1">
      <alignment horizontal="center" vertical="center"/>
    </xf>
    <xf numFmtId="171" fontId="31" fillId="3" borderId="1" xfId="0" applyNumberFormat="1" applyFont="1" applyFill="1" applyBorder="1" applyAlignment="1">
      <alignment vertical="center"/>
    </xf>
    <xf numFmtId="171" fontId="31" fillId="3" borderId="0" xfId="0" applyNumberFormat="1" applyFont="1" applyFill="1" applyAlignment="1">
      <alignment vertical="center"/>
    </xf>
    <xf numFmtId="0" fontId="21" fillId="3" borderId="21" xfId="0" applyFont="1" applyFill="1" applyBorder="1" applyAlignment="1">
      <alignment horizontal="center" vertical="center"/>
    </xf>
    <xf numFmtId="0" fontId="21" fillId="3" borderId="16" xfId="0" applyFont="1" applyFill="1" applyBorder="1" applyAlignment="1">
      <alignment horizontal="center" vertical="center" wrapText="1"/>
    </xf>
    <xf numFmtId="0" fontId="21" fillId="3" borderId="14"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6" xfId="0" applyFont="1" applyFill="1" applyBorder="1" applyAlignment="1">
      <alignment horizontal="center" vertical="center" wrapText="1"/>
    </xf>
    <xf numFmtId="0" fontId="7" fillId="3" borderId="0" xfId="0" applyFont="1" applyFill="1"/>
    <xf numFmtId="10" fontId="18" fillId="3" borderId="0" xfId="0" applyNumberFormat="1" applyFont="1" applyFill="1" applyAlignment="1">
      <alignment horizontal="left"/>
    </xf>
    <xf numFmtId="0" fontId="18" fillId="3" borderId="0" xfId="0" applyFont="1" applyFill="1" applyAlignment="1">
      <alignment horizontal="left"/>
    </xf>
    <xf numFmtId="166" fontId="18" fillId="3" borderId="14" xfId="1" applyNumberFormat="1" applyFont="1" applyFill="1" applyBorder="1" applyAlignment="1">
      <alignment horizontal="center" vertical="center"/>
    </xf>
    <xf numFmtId="43" fontId="17" fillId="3" borderId="0" xfId="1" applyFont="1" applyFill="1" applyAlignment="1">
      <alignment horizontal="left"/>
    </xf>
    <xf numFmtId="0" fontId="29" fillId="3" borderId="5" xfId="0" applyFont="1" applyFill="1" applyBorder="1" applyAlignment="1">
      <alignment vertical="center"/>
    </xf>
    <xf numFmtId="0" fontId="21" fillId="3" borderId="16" xfId="0" applyFont="1" applyFill="1" applyBorder="1" applyAlignment="1">
      <alignment vertical="center"/>
    </xf>
    <xf numFmtId="0" fontId="24" fillId="3" borderId="21" xfId="0" applyFont="1" applyFill="1" applyBorder="1"/>
    <xf numFmtId="0" fontId="24" fillId="3" borderId="17" xfId="0" applyFont="1" applyFill="1" applyBorder="1"/>
    <xf numFmtId="10" fontId="21" fillId="3" borderId="16" xfId="3" applyNumberFormat="1" applyFont="1" applyFill="1" applyBorder="1" applyAlignment="1">
      <alignment horizontal="right" vertical="center"/>
    </xf>
    <xf numFmtId="10" fontId="21" fillId="3" borderId="21" xfId="3" applyNumberFormat="1" applyFont="1" applyFill="1" applyBorder="1" applyAlignment="1">
      <alignment horizontal="right" vertical="center"/>
    </xf>
    <xf numFmtId="10" fontId="21" fillId="3" borderId="17" xfId="3" applyNumberFormat="1" applyFont="1" applyFill="1" applyBorder="1" applyAlignment="1">
      <alignment horizontal="right" vertical="center"/>
    </xf>
    <xf numFmtId="0" fontId="27" fillId="3" borderId="14" xfId="0" applyFont="1" applyFill="1" applyBorder="1" applyAlignment="1">
      <alignment vertical="center"/>
    </xf>
    <xf numFmtId="10" fontId="28" fillId="3" borderId="14" xfId="0" applyNumberFormat="1" applyFont="1" applyFill="1" applyBorder="1" applyAlignment="1">
      <alignment vertical="center"/>
    </xf>
    <xf numFmtId="176" fontId="31" fillId="3" borderId="0" xfId="2" applyNumberFormat="1" applyFont="1" applyFill="1" applyBorder="1"/>
    <xf numFmtId="176" fontId="31" fillId="3" borderId="7" xfId="0" applyNumberFormat="1" applyFont="1" applyFill="1" applyBorder="1"/>
    <xf numFmtId="0" fontId="18" fillId="3" borderId="18" xfId="0" applyFont="1" applyFill="1" applyBorder="1" applyAlignment="1">
      <alignment horizontal="center"/>
    </xf>
    <xf numFmtId="0" fontId="18" fillId="3" borderId="20" xfId="0" applyFont="1" applyFill="1" applyBorder="1" applyAlignment="1">
      <alignment horizontal="center"/>
    </xf>
    <xf numFmtId="0" fontId="18" fillId="3" borderId="1" xfId="0" applyFont="1" applyFill="1" applyBorder="1" applyAlignment="1">
      <alignment horizontal="center"/>
    </xf>
    <xf numFmtId="0" fontId="18" fillId="3" borderId="7" xfId="0" applyFont="1" applyFill="1" applyBorder="1" applyAlignment="1">
      <alignment horizontal="center"/>
    </xf>
    <xf numFmtId="0" fontId="18" fillId="3" borderId="1" xfId="0" applyFont="1" applyFill="1" applyBorder="1" applyAlignment="1">
      <alignment horizontal="left"/>
    </xf>
    <xf numFmtId="0" fontId="7" fillId="0" borderId="0" xfId="0" applyFont="1"/>
    <xf numFmtId="178" fontId="17" fillId="3" borderId="0" xfId="5" applyNumberFormat="1" applyFont="1" applyFill="1" applyAlignment="1">
      <alignment horizontal="left"/>
    </xf>
    <xf numFmtId="164" fontId="17" fillId="3" borderId="0" xfId="1" applyNumberFormat="1" applyFont="1" applyFill="1" applyAlignment="1">
      <alignment horizontal="left"/>
    </xf>
    <xf numFmtId="0" fontId="63" fillId="3" borderId="5" xfId="0" applyFont="1" applyFill="1" applyBorder="1" applyAlignment="1">
      <alignment horizontal="center" vertical="center" wrapText="1"/>
    </xf>
    <xf numFmtId="0" fontId="63" fillId="3" borderId="5" xfId="0" applyFont="1" applyFill="1" applyBorder="1" applyAlignment="1">
      <alignment horizontal="center" vertical="center"/>
    </xf>
    <xf numFmtId="164" fontId="62" fillId="0" borderId="9" xfId="1" applyNumberFormat="1" applyFont="1" applyFill="1" applyBorder="1" applyAlignment="1">
      <alignment horizontal="left" vertical="center"/>
    </xf>
    <xf numFmtId="164" fontId="65" fillId="3" borderId="6" xfId="1" applyNumberFormat="1" applyFont="1" applyFill="1" applyBorder="1" applyAlignment="1">
      <alignment vertical="center"/>
    </xf>
    <xf numFmtId="164" fontId="65" fillId="3" borderId="19" xfId="0" applyNumberFormat="1" applyFont="1" applyFill="1" applyBorder="1" applyAlignment="1">
      <alignment vertical="center"/>
    </xf>
    <xf numFmtId="164" fontId="65" fillId="3" borderId="7" xfId="0" applyNumberFormat="1" applyFont="1" applyFill="1" applyBorder="1" applyAlignment="1">
      <alignment vertical="center"/>
    </xf>
    <xf numFmtId="164" fontId="65" fillId="3" borderId="6" xfId="0" applyNumberFormat="1" applyFont="1" applyFill="1" applyBorder="1" applyAlignment="1">
      <alignment vertical="center"/>
    </xf>
    <xf numFmtId="9" fontId="65" fillId="3" borderId="19" xfId="3" applyFont="1" applyFill="1" applyBorder="1" applyAlignment="1">
      <alignment vertical="center"/>
    </xf>
    <xf numFmtId="9" fontId="65" fillId="3" borderId="7" xfId="3" applyFont="1" applyFill="1" applyBorder="1" applyAlignment="1">
      <alignment vertical="center"/>
    </xf>
    <xf numFmtId="9" fontId="65" fillId="3" borderId="6" xfId="3" applyFont="1" applyFill="1" applyBorder="1" applyAlignment="1">
      <alignment vertical="center"/>
    </xf>
    <xf numFmtId="43" fontId="63" fillId="0" borderId="0" xfId="1" applyFont="1" applyFill="1" applyBorder="1" applyAlignment="1">
      <alignment vertical="center"/>
    </xf>
    <xf numFmtId="164" fontId="65" fillId="3" borderId="18" xfId="0" applyNumberFormat="1" applyFont="1" applyFill="1" applyBorder="1" applyAlignment="1">
      <alignment vertical="center"/>
    </xf>
    <xf numFmtId="164" fontId="65" fillId="3" borderId="20" xfId="0" applyNumberFormat="1" applyFont="1" applyFill="1" applyBorder="1" applyAlignment="1">
      <alignment vertical="center"/>
    </xf>
    <xf numFmtId="164" fontId="65" fillId="3" borderId="1" xfId="0" applyNumberFormat="1" applyFont="1" applyFill="1" applyBorder="1" applyAlignment="1">
      <alignment vertical="center"/>
    </xf>
    <xf numFmtId="164" fontId="65" fillId="3" borderId="3" xfId="0" applyNumberFormat="1" applyFont="1" applyFill="1" applyBorder="1" applyAlignment="1">
      <alignment vertical="center"/>
    </xf>
    <xf numFmtId="164" fontId="65" fillId="3" borderId="5" xfId="0" applyNumberFormat="1" applyFont="1" applyFill="1" applyBorder="1" applyAlignment="1">
      <alignment vertical="center"/>
    </xf>
    <xf numFmtId="0" fontId="2" fillId="3" borderId="0" xfId="15" applyFill="1"/>
    <xf numFmtId="0" fontId="2" fillId="0" borderId="0" xfId="15"/>
    <xf numFmtId="179" fontId="31" fillId="3" borderId="0" xfId="0" applyNumberFormat="1" applyFont="1" applyFill="1"/>
    <xf numFmtId="164" fontId="17" fillId="3" borderId="0" xfId="5" applyNumberFormat="1" applyFont="1" applyFill="1" applyAlignment="1">
      <alignment horizontal="left"/>
    </xf>
    <xf numFmtId="1" fontId="18" fillId="3" borderId="21" xfId="0" applyNumberFormat="1" applyFont="1" applyFill="1" applyBorder="1" applyAlignment="1">
      <alignment vertical="center"/>
    </xf>
    <xf numFmtId="1" fontId="31" fillId="3" borderId="5" xfId="0" applyNumberFormat="1" applyFont="1" applyFill="1" applyBorder="1" applyAlignment="1">
      <alignment horizontal="center" vertical="center"/>
    </xf>
    <xf numFmtId="1" fontId="29" fillId="3" borderId="0" xfId="0" applyNumberFormat="1" applyFont="1" applyFill="1" applyAlignment="1">
      <alignment vertical="center" wrapText="1"/>
    </xf>
    <xf numFmtId="1" fontId="29" fillId="3" borderId="5" xfId="0" applyNumberFormat="1" applyFont="1" applyFill="1" applyBorder="1" applyAlignment="1">
      <alignment vertical="center" wrapText="1"/>
    </xf>
    <xf numFmtId="1" fontId="29" fillId="3" borderId="0" xfId="0" applyNumberFormat="1" applyFont="1" applyFill="1" applyAlignment="1">
      <alignment vertical="center"/>
    </xf>
    <xf numFmtId="1" fontId="31" fillId="3" borderId="21" xfId="0" applyNumberFormat="1" applyFont="1" applyFill="1" applyBorder="1" applyAlignment="1">
      <alignment horizontal="left" vertical="center"/>
    </xf>
    <xf numFmtId="1" fontId="29" fillId="3" borderId="21" xfId="0" applyNumberFormat="1" applyFont="1" applyFill="1" applyBorder="1" applyAlignment="1">
      <alignment vertical="center" wrapText="1"/>
    </xf>
    <xf numFmtId="0" fontId="34" fillId="0" borderId="0" xfId="0" applyFont="1" applyAlignment="1">
      <alignment horizontal="left" vertical="center"/>
    </xf>
    <xf numFmtId="0" fontId="34" fillId="0" borderId="5" xfId="0" applyFont="1" applyBorder="1" applyAlignment="1">
      <alignment horizontal="left" vertical="center"/>
    </xf>
    <xf numFmtId="0" fontId="91" fillId="3" borderId="0" xfId="0" applyFont="1" applyFill="1" applyAlignment="1">
      <alignment vertical="center"/>
    </xf>
    <xf numFmtId="43" fontId="91" fillId="3" borderId="0" xfId="0" applyNumberFormat="1" applyFont="1" applyFill="1" applyAlignment="1">
      <alignment vertical="center"/>
    </xf>
    <xf numFmtId="9" fontId="22" fillId="3" borderId="0" xfId="3" applyFont="1" applyFill="1" applyAlignment="1">
      <alignment vertical="center"/>
    </xf>
    <xf numFmtId="43" fontId="34" fillId="3" borderId="0" xfId="0" applyNumberFormat="1" applyFont="1" applyFill="1" applyAlignment="1">
      <alignment vertical="center"/>
    </xf>
    <xf numFmtId="0" fontId="34" fillId="3" borderId="0" xfId="0" applyFont="1" applyFill="1" applyAlignment="1">
      <alignment vertical="center"/>
    </xf>
    <xf numFmtId="0" fontId="34" fillId="6" borderId="0" xfId="0" applyFont="1" applyFill="1" applyAlignment="1">
      <alignment vertical="center"/>
    </xf>
    <xf numFmtId="0" fontId="1" fillId="8" borderId="0" xfId="0" applyFont="1" applyFill="1"/>
    <xf numFmtId="0" fontId="93" fillId="2" borderId="0" xfId="0" applyFont="1" applyFill="1"/>
    <xf numFmtId="0" fontId="94" fillId="2" borderId="0" xfId="0" applyFont="1" applyFill="1"/>
    <xf numFmtId="0" fontId="92" fillId="3" borderId="0" xfId="0" applyFont="1" applyFill="1"/>
    <xf numFmtId="0" fontId="92" fillId="3" borderId="0" xfId="0" applyFont="1" applyFill="1" applyAlignment="1">
      <alignment vertical="center"/>
    </xf>
    <xf numFmtId="0" fontId="33" fillId="3" borderId="0" xfId="0" applyFont="1" applyFill="1"/>
    <xf numFmtId="0" fontId="92" fillId="2" borderId="0" xfId="0" applyFont="1" applyFill="1"/>
    <xf numFmtId="164" fontId="31" fillId="5" borderId="0" xfId="1" applyNumberFormat="1" applyFont="1" applyFill="1" applyAlignment="1">
      <alignment horizontal="center" vertical="center" wrapText="1"/>
    </xf>
    <xf numFmtId="164" fontId="31" fillId="5" borderId="7" xfId="1" applyNumberFormat="1" applyFont="1" applyFill="1" applyBorder="1" applyAlignment="1">
      <alignment horizontal="center" vertical="center" wrapText="1"/>
    </xf>
    <xf numFmtId="173" fontId="37" fillId="14" borderId="7" xfId="0" applyNumberFormat="1" applyFont="1" applyFill="1" applyBorder="1"/>
    <xf numFmtId="0" fontId="5" fillId="5" borderId="0" xfId="0" applyFont="1" applyFill="1"/>
    <xf numFmtId="0" fontId="14" fillId="8" borderId="0" xfId="0" applyFont="1" applyFill="1" applyAlignment="1">
      <alignment horizontal="left" vertical="center"/>
    </xf>
    <xf numFmtId="0" fontId="26" fillId="7" borderId="0" xfId="0" applyFont="1" applyFill="1" applyAlignment="1">
      <alignment horizontal="left" vertical="center" wrapText="1"/>
    </xf>
    <xf numFmtId="49" fontId="26" fillId="7" borderId="0" xfId="0" applyNumberFormat="1" applyFont="1" applyFill="1" applyAlignment="1">
      <alignment horizontal="left" vertical="center"/>
    </xf>
    <xf numFmtId="0" fontId="27" fillId="3" borderId="0" xfId="0" applyFont="1" applyFill="1" applyAlignment="1">
      <alignment horizontal="left" vertical="top" wrapText="1"/>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37" fillId="11" borderId="0" xfId="10" applyFont="1" applyFill="1" applyAlignment="1">
      <alignment horizontal="left" vertical="center"/>
    </xf>
    <xf numFmtId="0" fontId="37" fillId="11" borderId="0" xfId="10" applyFont="1" applyFill="1" applyAlignment="1">
      <alignment horizontal="center" vertical="center"/>
    </xf>
    <xf numFmtId="0" fontId="37" fillId="11" borderId="15" xfId="10" applyFont="1" applyFill="1" applyBorder="1" applyAlignment="1">
      <alignment horizontal="left" vertical="center"/>
    </xf>
    <xf numFmtId="0" fontId="37" fillId="11" borderId="4" xfId="10" applyFont="1" applyFill="1" applyBorder="1" applyAlignment="1">
      <alignment horizontal="left" vertical="center"/>
    </xf>
    <xf numFmtId="0" fontId="37" fillId="11" borderId="15" xfId="10" applyFont="1" applyFill="1" applyBorder="1" applyAlignment="1">
      <alignment horizontal="left" vertical="center" wrapText="1"/>
    </xf>
    <xf numFmtId="0" fontId="37" fillId="11" borderId="4" xfId="10" applyFont="1" applyFill="1" applyBorder="1" applyAlignment="1">
      <alignment horizontal="left" vertical="center" wrapText="1"/>
    </xf>
    <xf numFmtId="0" fontId="37" fillId="11" borderId="1" xfId="10" applyFont="1" applyFill="1" applyBorder="1" applyAlignment="1">
      <alignment horizontal="center" vertical="center" wrapText="1"/>
    </xf>
    <xf numFmtId="0" fontId="37" fillId="11" borderId="18" xfId="10" applyFont="1" applyFill="1" applyBorder="1" applyAlignment="1">
      <alignment horizontal="center" vertical="center" wrapText="1"/>
    </xf>
    <xf numFmtId="0" fontId="37" fillId="11" borderId="15" xfId="10" applyFont="1" applyFill="1" applyBorder="1" applyAlignment="1">
      <alignment horizontal="center" vertical="center" wrapText="1"/>
    </xf>
    <xf numFmtId="0" fontId="37" fillId="11" borderId="7" xfId="10" applyFont="1" applyFill="1" applyBorder="1" applyAlignment="1">
      <alignment horizontal="center" vertical="center"/>
    </xf>
    <xf numFmtId="0" fontId="37" fillId="11" borderId="20" xfId="10" applyFont="1" applyFill="1" applyBorder="1" applyAlignment="1">
      <alignment horizontal="center" vertical="center" wrapText="1"/>
    </xf>
    <xf numFmtId="0" fontId="37" fillId="11" borderId="0" xfId="10" applyFont="1" applyFill="1" applyAlignment="1">
      <alignment horizontal="center" vertical="center" wrapText="1"/>
    </xf>
    <xf numFmtId="0" fontId="27" fillId="3" borderId="5" xfId="0" applyFont="1" applyFill="1" applyBorder="1" applyAlignment="1">
      <alignment horizontal="left" vertical="center"/>
    </xf>
    <xf numFmtId="0" fontId="37" fillId="11" borderId="1" xfId="10" applyFont="1" applyFill="1" applyBorder="1" applyAlignment="1">
      <alignment horizontal="center" vertical="center"/>
    </xf>
    <xf numFmtId="0" fontId="37" fillId="11" borderId="0" xfId="10" applyFont="1" applyFill="1" applyAlignment="1">
      <alignment horizontal="left" vertical="center" wrapText="1"/>
    </xf>
    <xf numFmtId="0" fontId="37" fillId="11" borderId="26" xfId="10" applyFont="1" applyFill="1" applyBorder="1" applyAlignment="1">
      <alignment horizontal="center" vertical="center"/>
    </xf>
    <xf numFmtId="0" fontId="37" fillId="11" borderId="25" xfId="10" applyFont="1" applyFill="1" applyBorder="1" applyAlignment="1">
      <alignment horizontal="center" vertical="center"/>
    </xf>
    <xf numFmtId="0" fontId="37" fillId="11" borderId="27" xfId="10" applyFont="1" applyFill="1" applyBorder="1" applyAlignment="1">
      <alignment horizontal="center" vertical="center"/>
    </xf>
    <xf numFmtId="0" fontId="37" fillId="11" borderId="26" xfId="10" applyFont="1" applyFill="1" applyBorder="1" applyAlignment="1">
      <alignment horizontal="center" vertical="center" wrapText="1"/>
    </xf>
    <xf numFmtId="0" fontId="37" fillId="11" borderId="25" xfId="10" applyFont="1" applyFill="1" applyBorder="1" applyAlignment="1">
      <alignment horizontal="center" vertical="center" wrapText="1"/>
    </xf>
    <xf numFmtId="0" fontId="37" fillId="11" borderId="27" xfId="10" applyFont="1" applyFill="1" applyBorder="1" applyAlignment="1">
      <alignment horizontal="center" vertical="center" wrapText="1"/>
    </xf>
    <xf numFmtId="0" fontId="37" fillId="11" borderId="31" xfId="10" applyFont="1" applyFill="1" applyBorder="1" applyAlignment="1">
      <alignment horizontal="center" vertical="center" wrapText="1"/>
    </xf>
    <xf numFmtId="0" fontId="37" fillId="11" borderId="32" xfId="10" applyFont="1" applyFill="1" applyBorder="1" applyAlignment="1">
      <alignment horizontal="center" vertical="center" wrapText="1"/>
    </xf>
  </cellXfs>
  <cellStyles count="16">
    <cellStyle name="Comma" xfId="1" builtinId="3"/>
    <cellStyle name="Comma 2 2" xfId="4" xr:uid="{00000000-0005-0000-0000-000001000000}"/>
    <cellStyle name="Currency" xfId="2" builtinId="4"/>
    <cellStyle name="dms_NUM" xfId="9" xr:uid="{00000000-0005-0000-0000-000003000000}"/>
    <cellStyle name="Hyperlink" xfId="5" builtinId="8"/>
    <cellStyle name="Normal" xfId="0" builtinId="0"/>
    <cellStyle name="Normal 14" xfId="6" xr:uid="{00000000-0005-0000-0000-000006000000}"/>
    <cellStyle name="Normal 2" xfId="7" xr:uid="{00000000-0005-0000-0000-000007000000}"/>
    <cellStyle name="Normal 2 2" xfId="10" xr:uid="{2A0185E5-81E0-4D05-A732-93CFD1300D0C}"/>
    <cellStyle name="Normal 2 2 2" xfId="11" xr:uid="{B14DCF77-A0EC-4728-9FDE-D47236540FA9}"/>
    <cellStyle name="Normal 2 2 2 2" xfId="12" xr:uid="{A3529723-8C59-48AC-8741-662A12FBE659}"/>
    <cellStyle name="Normal 29" xfId="8" xr:uid="{00000000-0005-0000-0000-000008000000}"/>
    <cellStyle name="Normal 3" xfId="15" xr:uid="{C275606F-7C3E-473D-8CF4-27346FDE63FC}"/>
    <cellStyle name="Percent" xfId="3" builtinId="5"/>
    <cellStyle name="Table Heading" xfId="13" xr:uid="{06CD7110-61F3-4BD1-B77D-895B77C94F40}"/>
    <cellStyle name="Table Text" xfId="14" xr:uid="{4D34148C-38A3-4911-8772-62685654D605}"/>
  </cellStyles>
  <dxfs count="0"/>
  <tableStyles count="0" defaultTableStyle="TableStyleMedium9" defaultPivotStyle="PivotStyleLight16"/>
  <colors>
    <mruColors>
      <color rgb="FF00A3E0"/>
      <color rgb="FF003C71"/>
      <color rgb="FF008C95"/>
      <color rgb="FFF2A900"/>
      <color rgb="FFE35205"/>
      <color rgb="FF43B02A"/>
      <color rgb="FFB4B5DF"/>
      <color rgb="FF00B0F0"/>
      <color rgb="FF615E9B"/>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 Charts &amp; Tables'!$B$20</c:f>
          <c:strCache>
            <c:ptCount val="1"/>
            <c:pt idx="0">
              <c:v>Capital Expenditure Forecasts by AGIG Vision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A3E0"/>
              </a:solidFill>
              <a:ln w="19050">
                <a:solidFill>
                  <a:schemeClr val="lt1"/>
                </a:solidFill>
              </a:ln>
              <a:effectLst/>
            </c:spPr>
            <c:extLst>
              <c:ext xmlns:c16="http://schemas.microsoft.com/office/drawing/2014/chart" uri="{C3380CC4-5D6E-409C-BE32-E72D297353CC}">
                <c16:uniqueId val="{00000003-C790-4D5D-ACCF-3FE1991669C1}"/>
              </c:ext>
            </c:extLst>
          </c:dPt>
          <c:dPt>
            <c:idx val="1"/>
            <c:bubble3D val="0"/>
            <c:spPr>
              <a:solidFill>
                <a:srgbClr val="43B02A"/>
              </a:solidFill>
              <a:ln w="19050">
                <a:solidFill>
                  <a:schemeClr val="lt1"/>
                </a:solidFill>
              </a:ln>
              <a:effectLst/>
            </c:spPr>
            <c:extLst>
              <c:ext xmlns:c16="http://schemas.microsoft.com/office/drawing/2014/chart" uri="{C3380CC4-5D6E-409C-BE32-E72D297353CC}">
                <c16:uniqueId val="{00000004-C790-4D5D-ACCF-3FE1991669C1}"/>
              </c:ext>
            </c:extLst>
          </c:dPt>
          <c:dPt>
            <c:idx val="2"/>
            <c:bubble3D val="0"/>
            <c:spPr>
              <a:solidFill>
                <a:srgbClr val="003C71"/>
              </a:solidFill>
              <a:ln w="19050">
                <a:solidFill>
                  <a:schemeClr val="lt1"/>
                </a:solidFill>
              </a:ln>
              <a:effectLst/>
            </c:spPr>
            <c:extLst>
              <c:ext xmlns:c16="http://schemas.microsoft.com/office/drawing/2014/chart" uri="{C3380CC4-5D6E-409C-BE32-E72D297353CC}">
                <c16:uniqueId val="{00000002-C790-4D5D-ACCF-3FE1991669C1}"/>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C790-4D5D-ACCF-3FE1991669C1}"/>
              </c:ext>
            </c:extLst>
          </c:dPt>
          <c:dLbls>
            <c:dLbl>
              <c:idx val="2"/>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790-4D5D-ACCF-3FE1991669C1}"/>
                </c:ext>
              </c:extLst>
            </c:dLbl>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'Output| Charts &amp; Tables'!$B$22:$B$25</c:f>
              <c:strCache>
                <c:ptCount val="4"/>
                <c:pt idx="0">
                  <c:v>Customer Focussed</c:v>
                </c:pt>
                <c:pt idx="1">
                  <c:v>A Leading Employer</c:v>
                </c:pt>
                <c:pt idx="2">
                  <c:v>Operational Excellence</c:v>
                </c:pt>
                <c:pt idx="3">
                  <c:v>Sustainable Communities</c:v>
                </c:pt>
              </c:strCache>
            </c:strRef>
          </c:cat>
          <c:val>
            <c:numRef>
              <c:f>'Output| Charts &amp; Tables'!$F$22:$F$25</c:f>
              <c:numCache>
                <c:formatCode>_("$"* #,##0.00_);_("$"* \(#,##0.00\);_("$"* "-"??_);_(@_)</c:formatCode>
                <c:ptCount val="4"/>
                <c:pt idx="0">
                  <c:v>215.12541155462787</c:v>
                </c:pt>
                <c:pt idx="1">
                  <c:v>14.511625809013513</c:v>
                </c:pt>
                <c:pt idx="2">
                  <c:v>240.85331046195915</c:v>
                </c:pt>
                <c:pt idx="3">
                  <c:v>32.47904004499064</c:v>
                </c:pt>
              </c:numCache>
            </c:numRef>
          </c:val>
          <c:extLst>
            <c:ext xmlns:c16="http://schemas.microsoft.com/office/drawing/2014/chart" uri="{C3380CC4-5D6E-409C-BE32-E72D297353CC}">
              <c16:uniqueId val="{00000000-C790-4D5D-ACCF-3FE1991669C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1595351851851852"/>
          <c:y val="0.87273432736544554"/>
          <c:w val="0.65818925925925931"/>
          <c:h val="0.103402889275745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 Charts &amp; Tables'!$B$5</c:f>
          <c:strCache>
            <c:ptCount val="1"/>
            <c:pt idx="0">
              <c:v>Capital Expenditure Forecasts by Driver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3C71"/>
              </a:solidFill>
              <a:ln w="19050">
                <a:solidFill>
                  <a:schemeClr val="lt1"/>
                </a:solidFill>
              </a:ln>
              <a:effectLst/>
            </c:spPr>
            <c:extLst>
              <c:ext xmlns:c16="http://schemas.microsoft.com/office/drawing/2014/chart" uri="{C3380CC4-5D6E-409C-BE32-E72D297353CC}">
                <c16:uniqueId val="{00000001-2E01-43E2-B88D-B4C4A2958375}"/>
              </c:ext>
            </c:extLst>
          </c:dPt>
          <c:dPt>
            <c:idx val="1"/>
            <c:bubble3D val="0"/>
            <c:spPr>
              <a:solidFill>
                <a:srgbClr val="00A3E0"/>
              </a:solidFill>
              <a:ln w="19050">
                <a:solidFill>
                  <a:schemeClr val="lt1"/>
                </a:solidFill>
              </a:ln>
              <a:effectLst/>
            </c:spPr>
            <c:extLst>
              <c:ext xmlns:c16="http://schemas.microsoft.com/office/drawing/2014/chart" uri="{C3380CC4-5D6E-409C-BE32-E72D297353CC}">
                <c16:uniqueId val="{00000002-2E01-43E2-B88D-B4C4A2958375}"/>
              </c:ext>
            </c:extLst>
          </c:dPt>
          <c:dPt>
            <c:idx val="2"/>
            <c:bubble3D val="0"/>
            <c:spPr>
              <a:solidFill>
                <a:srgbClr val="43B02A"/>
              </a:solidFill>
              <a:ln w="19050">
                <a:solidFill>
                  <a:schemeClr val="lt1"/>
                </a:solidFill>
              </a:ln>
              <a:effectLst/>
            </c:spPr>
            <c:extLst>
              <c:ext xmlns:c16="http://schemas.microsoft.com/office/drawing/2014/chart" uri="{C3380CC4-5D6E-409C-BE32-E72D297353CC}">
                <c16:uniqueId val="{00000003-2E01-43E2-B88D-B4C4A2958375}"/>
              </c:ext>
            </c:extLst>
          </c:dPt>
          <c:dPt>
            <c:idx val="3"/>
            <c:bubble3D val="0"/>
            <c:spPr>
              <a:solidFill>
                <a:srgbClr val="615E9B"/>
              </a:solidFill>
              <a:ln w="19050">
                <a:solidFill>
                  <a:schemeClr val="lt1"/>
                </a:solidFill>
              </a:ln>
              <a:effectLst/>
            </c:spPr>
            <c:extLst>
              <c:ext xmlns:c16="http://schemas.microsoft.com/office/drawing/2014/chart" uri="{C3380CC4-5D6E-409C-BE32-E72D297353CC}">
                <c16:uniqueId val="{00000004-2E01-43E2-B88D-B4C4A2958375}"/>
              </c:ext>
            </c:extLst>
          </c:dPt>
          <c:dPt>
            <c:idx val="4"/>
            <c:bubble3D val="0"/>
            <c:spPr>
              <a:solidFill>
                <a:srgbClr val="B4B5DF"/>
              </a:solidFill>
              <a:ln w="19050">
                <a:solidFill>
                  <a:schemeClr val="lt1"/>
                </a:solidFill>
              </a:ln>
              <a:effectLst/>
            </c:spPr>
            <c:extLst>
              <c:ext xmlns:c16="http://schemas.microsoft.com/office/drawing/2014/chart" uri="{C3380CC4-5D6E-409C-BE32-E72D297353CC}">
                <c16:uniqueId val="{00000005-2E01-43E2-B88D-B4C4A2958375}"/>
              </c:ext>
            </c:extLst>
          </c:dPt>
          <c:dPt>
            <c:idx val="5"/>
            <c:bubble3D val="0"/>
            <c:spPr>
              <a:solidFill>
                <a:srgbClr val="008C95"/>
              </a:solidFill>
              <a:ln w="19050">
                <a:solidFill>
                  <a:schemeClr val="lt1"/>
                </a:solidFill>
              </a:ln>
              <a:effectLst/>
            </c:spPr>
            <c:extLst>
              <c:ext xmlns:c16="http://schemas.microsoft.com/office/drawing/2014/chart" uri="{C3380CC4-5D6E-409C-BE32-E72D297353CC}">
                <c16:uniqueId val="{00000006-2E01-43E2-B88D-B4C4A2958375}"/>
              </c:ext>
            </c:extLst>
          </c:dPt>
          <c:dPt>
            <c:idx val="6"/>
            <c:bubble3D val="0"/>
            <c:spPr>
              <a:solidFill>
                <a:srgbClr val="F2A900"/>
              </a:solidFill>
              <a:ln w="19050">
                <a:solidFill>
                  <a:schemeClr val="lt1"/>
                </a:solidFill>
              </a:ln>
              <a:effectLst/>
            </c:spPr>
            <c:extLst>
              <c:ext xmlns:c16="http://schemas.microsoft.com/office/drawing/2014/chart" uri="{C3380CC4-5D6E-409C-BE32-E72D297353CC}">
                <c16:uniqueId val="{00000007-2E01-43E2-B88D-B4C4A2958375}"/>
              </c:ext>
            </c:extLst>
          </c:dPt>
          <c:dPt>
            <c:idx val="7"/>
            <c:bubble3D val="0"/>
            <c:spPr>
              <a:solidFill>
                <a:srgbClr val="9E007E"/>
              </a:solidFill>
              <a:ln w="19050">
                <a:solidFill>
                  <a:schemeClr val="lt1"/>
                </a:solidFill>
              </a:ln>
              <a:effectLst/>
            </c:spPr>
            <c:extLst>
              <c:ext xmlns:c16="http://schemas.microsoft.com/office/drawing/2014/chart" uri="{C3380CC4-5D6E-409C-BE32-E72D297353CC}">
                <c16:uniqueId val="{00000008-2E01-43E2-B88D-B4C4A2958375}"/>
              </c:ext>
            </c:extLst>
          </c:dPt>
          <c:dPt>
            <c:idx val="8"/>
            <c:bubble3D val="0"/>
            <c:spPr>
              <a:solidFill>
                <a:srgbClr val="E35205"/>
              </a:solidFill>
              <a:ln w="19050">
                <a:solidFill>
                  <a:schemeClr val="lt1"/>
                </a:solidFill>
              </a:ln>
              <a:effectLst/>
            </c:spPr>
            <c:extLst>
              <c:ext xmlns:c16="http://schemas.microsoft.com/office/drawing/2014/chart" uri="{C3380CC4-5D6E-409C-BE32-E72D297353CC}">
                <c16:uniqueId val="{00000009-2E01-43E2-B88D-B4C4A2958375}"/>
              </c:ext>
            </c:extLst>
          </c:dPt>
          <c:dLbls>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01-43E2-B88D-B4C4A2958375}"/>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'Output| Charts &amp; Tables'!$B$8:$B$16</c:f>
              <c:strCache>
                <c:ptCount val="9"/>
                <c:pt idx="0">
                  <c:v>Growth Assets</c:v>
                </c:pt>
                <c:pt idx="1">
                  <c:v>Mains Replacement</c:v>
                </c:pt>
                <c:pt idx="2">
                  <c:v>Augmentation</c:v>
                </c:pt>
                <c:pt idx="3">
                  <c:v>Telemetry</c:v>
                </c:pt>
                <c:pt idx="4">
                  <c:v>Meter Replacement</c:v>
                </c:pt>
                <c:pt idx="5">
                  <c:v>IT</c:v>
                </c:pt>
                <c:pt idx="6">
                  <c:v>Other Distribution System</c:v>
                </c:pt>
                <c:pt idx="7">
                  <c:v>Other Non-Distribution System</c:v>
                </c:pt>
                <c:pt idx="8">
                  <c:v>Overheads</c:v>
                </c:pt>
              </c:strCache>
            </c:strRef>
          </c:cat>
          <c:val>
            <c:numRef>
              <c:f>'Output| Charts &amp; Tables'!$K$8:$K$16</c:f>
              <c:numCache>
                <c:formatCode>_("$"* #,##0.00_);_("$"* \(#,##0.00\);_("$"* "-"??_);_(@_)</c:formatCode>
                <c:ptCount val="9"/>
                <c:pt idx="0">
                  <c:v>154.96517675379263</c:v>
                </c:pt>
                <c:pt idx="1">
                  <c:v>84.931590681301799</c:v>
                </c:pt>
                <c:pt idx="2">
                  <c:v>6.3791594890652155</c:v>
                </c:pt>
                <c:pt idx="3">
                  <c:v>3.8071952359631869</c:v>
                </c:pt>
                <c:pt idx="4">
                  <c:v>38.359493802430734</c:v>
                </c:pt>
                <c:pt idx="5">
                  <c:v>92.336163874865647</c:v>
                </c:pt>
                <c:pt idx="6">
                  <c:v>91.929111866568292</c:v>
                </c:pt>
                <c:pt idx="7">
                  <c:v>7.6688952513746944</c:v>
                </c:pt>
                <c:pt idx="8">
                  <c:v>22.592600915228939</c:v>
                </c:pt>
              </c:numCache>
            </c:numRef>
          </c:val>
          <c:extLst>
            <c:ext xmlns:c16="http://schemas.microsoft.com/office/drawing/2014/chart" uri="{C3380CC4-5D6E-409C-BE32-E72D297353CC}">
              <c16:uniqueId val="{00000000-2E01-43E2-B88D-B4C4A295837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300"/>
              <a:t>Capex Forecast by Driver by Year - Direct Cost and </a:t>
            </a:r>
            <a:r>
              <a:rPr lang="en-AU" sz="1300" b="0" i="0" u="none" strike="noStrike" kern="1200" spc="0" baseline="0">
                <a:solidFill>
                  <a:sysClr val="windowText" lastClr="000000">
                    <a:lumMod val="65000"/>
                    <a:lumOff val="35000"/>
                  </a:sysClr>
                </a:solidFill>
                <a:latin typeface="+mn-lt"/>
                <a:ea typeface="+mn-ea"/>
                <a:cs typeface="+mn-cs"/>
              </a:rPr>
              <a:t>Overheads ($million, Jun 2026 )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'Output| Charts &amp; Tables'!$B$8:$E$8</c:f>
              <c:strCache>
                <c:ptCount val="4"/>
                <c:pt idx="0">
                  <c:v>Growth Assets</c:v>
                </c:pt>
              </c:strCache>
            </c:strRef>
          </c:tx>
          <c:spPr>
            <a:solidFill>
              <a:srgbClr val="003C71"/>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Tables'!$F$8:$J$8</c:f>
              <c:numCache>
                <c:formatCode>_("$"* #,##0.00_);_("$"* \(#,##0.00\);_("$"* "-"??_);_(@_)</c:formatCode>
                <c:ptCount val="5"/>
                <c:pt idx="0">
                  <c:v>30.055256631225113</c:v>
                </c:pt>
                <c:pt idx="1">
                  <c:v>35.097099247117036</c:v>
                </c:pt>
                <c:pt idx="2">
                  <c:v>30.945491787000723</c:v>
                </c:pt>
                <c:pt idx="3">
                  <c:v>30.27723473197733</c:v>
                </c:pt>
                <c:pt idx="4">
                  <c:v>28.590094356472431</c:v>
                </c:pt>
              </c:numCache>
            </c:numRef>
          </c:val>
          <c:extLst>
            <c:ext xmlns:c16="http://schemas.microsoft.com/office/drawing/2014/chart" uri="{C3380CC4-5D6E-409C-BE32-E72D297353CC}">
              <c16:uniqueId val="{00000000-9E05-4AE7-A7EF-39B3E5727B2B}"/>
            </c:ext>
          </c:extLst>
        </c:ser>
        <c:ser>
          <c:idx val="1"/>
          <c:order val="1"/>
          <c:tx>
            <c:strRef>
              <c:f>'Output| Charts &amp; Tables'!$B$9:$E$9</c:f>
              <c:strCache>
                <c:ptCount val="4"/>
                <c:pt idx="0">
                  <c:v>Mains Replacement</c:v>
                </c:pt>
              </c:strCache>
            </c:strRef>
          </c:tx>
          <c:spPr>
            <a:solidFill>
              <a:srgbClr val="00A3E0"/>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Tables'!$F$9:$J$9</c:f>
              <c:numCache>
                <c:formatCode>_("$"* #,##0.00_);_("$"* \(#,##0.00\);_("$"* "-"??_);_(@_)</c:formatCode>
                <c:ptCount val="5"/>
                <c:pt idx="0">
                  <c:v>16.611725654187214</c:v>
                </c:pt>
                <c:pt idx="1">
                  <c:v>16.735520392704355</c:v>
                </c:pt>
                <c:pt idx="2">
                  <c:v>17.091858228165513</c:v>
                </c:pt>
                <c:pt idx="3">
                  <c:v>17.272311528288732</c:v>
                </c:pt>
                <c:pt idx="4">
                  <c:v>17.220174877955976</c:v>
                </c:pt>
              </c:numCache>
            </c:numRef>
          </c:val>
          <c:extLst>
            <c:ext xmlns:c16="http://schemas.microsoft.com/office/drawing/2014/chart" uri="{C3380CC4-5D6E-409C-BE32-E72D297353CC}">
              <c16:uniqueId val="{00000001-9E05-4AE7-A7EF-39B3E5727B2B}"/>
            </c:ext>
          </c:extLst>
        </c:ser>
        <c:ser>
          <c:idx val="2"/>
          <c:order val="2"/>
          <c:tx>
            <c:strRef>
              <c:f>'Output| Charts &amp; Tables'!$B$10:$E$10</c:f>
              <c:strCache>
                <c:ptCount val="4"/>
                <c:pt idx="0">
                  <c:v>Augmentation</c:v>
                </c:pt>
              </c:strCache>
            </c:strRef>
          </c:tx>
          <c:spPr>
            <a:solidFill>
              <a:srgbClr val="43B02A"/>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Tables'!$F$10:$J$10</c:f>
              <c:numCache>
                <c:formatCode>_("$"* #,##0.00_);_("$"* \(#,##0.00\);_("$"* "-"??_);_(@_)</c:formatCode>
                <c:ptCount val="5"/>
                <c:pt idx="0">
                  <c:v>0</c:v>
                </c:pt>
                <c:pt idx="1">
                  <c:v>3.9819160208123177</c:v>
                </c:pt>
                <c:pt idx="2">
                  <c:v>0</c:v>
                </c:pt>
                <c:pt idx="3">
                  <c:v>2.3972434682528978</c:v>
                </c:pt>
                <c:pt idx="4">
                  <c:v>0</c:v>
                </c:pt>
              </c:numCache>
            </c:numRef>
          </c:val>
          <c:extLst>
            <c:ext xmlns:c16="http://schemas.microsoft.com/office/drawing/2014/chart" uri="{C3380CC4-5D6E-409C-BE32-E72D297353CC}">
              <c16:uniqueId val="{00000002-9E05-4AE7-A7EF-39B3E5727B2B}"/>
            </c:ext>
          </c:extLst>
        </c:ser>
        <c:ser>
          <c:idx val="3"/>
          <c:order val="3"/>
          <c:tx>
            <c:strRef>
              <c:f>'Output| Charts &amp; Tables'!$B$11:$E$11</c:f>
              <c:strCache>
                <c:ptCount val="4"/>
                <c:pt idx="0">
                  <c:v>Telemetry</c:v>
                </c:pt>
              </c:strCache>
            </c:strRef>
          </c:tx>
          <c:spPr>
            <a:solidFill>
              <a:srgbClr val="615E9B"/>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Tables'!$F$11:$J$11</c:f>
              <c:numCache>
                <c:formatCode>_("$"* #,##0.00_);_("$"* \(#,##0.00\);_("$"* "-"??_);_(@_)</c:formatCode>
                <c:ptCount val="5"/>
                <c:pt idx="0">
                  <c:v>1.2189153175886145</c:v>
                </c:pt>
                <c:pt idx="1">
                  <c:v>0.69337025148487308</c:v>
                </c:pt>
                <c:pt idx="2">
                  <c:v>0.64954172836297674</c:v>
                </c:pt>
                <c:pt idx="3">
                  <c:v>0.62021481302956971</c:v>
                </c:pt>
                <c:pt idx="4">
                  <c:v>0.62515312549715274</c:v>
                </c:pt>
              </c:numCache>
            </c:numRef>
          </c:val>
          <c:extLst>
            <c:ext xmlns:c16="http://schemas.microsoft.com/office/drawing/2014/chart" uri="{C3380CC4-5D6E-409C-BE32-E72D297353CC}">
              <c16:uniqueId val="{00000003-9E05-4AE7-A7EF-39B3E5727B2B}"/>
            </c:ext>
          </c:extLst>
        </c:ser>
        <c:ser>
          <c:idx val="4"/>
          <c:order val="4"/>
          <c:tx>
            <c:strRef>
              <c:f>'Output| Charts &amp; Tables'!$B$12:$E$12</c:f>
              <c:strCache>
                <c:ptCount val="4"/>
                <c:pt idx="0">
                  <c:v>Meter Replacement</c:v>
                </c:pt>
              </c:strCache>
            </c:strRef>
          </c:tx>
          <c:spPr>
            <a:solidFill>
              <a:srgbClr val="B4B5DF"/>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Tables'!$F$12:$J$12</c:f>
              <c:numCache>
                <c:formatCode>_("$"* #,##0.00_);_("$"* \(#,##0.00\);_("$"* "-"??_);_(@_)</c:formatCode>
                <c:ptCount val="5"/>
                <c:pt idx="0">
                  <c:v>8.2556940150508229</c:v>
                </c:pt>
                <c:pt idx="1">
                  <c:v>6.9155238239206387</c:v>
                </c:pt>
                <c:pt idx="2">
                  <c:v>6.6405899592575466</c:v>
                </c:pt>
                <c:pt idx="3">
                  <c:v>7.8468270073947926</c:v>
                </c:pt>
                <c:pt idx="4">
                  <c:v>8.7008589968069341</c:v>
                </c:pt>
              </c:numCache>
            </c:numRef>
          </c:val>
          <c:extLst>
            <c:ext xmlns:c16="http://schemas.microsoft.com/office/drawing/2014/chart" uri="{C3380CC4-5D6E-409C-BE32-E72D297353CC}">
              <c16:uniqueId val="{00000004-9E05-4AE7-A7EF-39B3E5727B2B}"/>
            </c:ext>
          </c:extLst>
        </c:ser>
        <c:ser>
          <c:idx val="5"/>
          <c:order val="5"/>
          <c:tx>
            <c:strRef>
              <c:f>'Output| Charts &amp; Tables'!$B$13:$E$13</c:f>
              <c:strCache>
                <c:ptCount val="4"/>
                <c:pt idx="0">
                  <c:v>IT</c:v>
                </c:pt>
              </c:strCache>
            </c:strRef>
          </c:tx>
          <c:spPr>
            <a:solidFill>
              <a:srgbClr val="008C95"/>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Tables'!$F$13:$J$13</c:f>
              <c:numCache>
                <c:formatCode>_("$"* #,##0.00_);_("$"* \(#,##0.00\);_("$"* "-"??_);_(@_)</c:formatCode>
                <c:ptCount val="5"/>
                <c:pt idx="0">
                  <c:v>11.746252576612324</c:v>
                </c:pt>
                <c:pt idx="1">
                  <c:v>37.995196167420289</c:v>
                </c:pt>
                <c:pt idx="2">
                  <c:v>12.064016023767625</c:v>
                </c:pt>
                <c:pt idx="3">
                  <c:v>21.559958899378778</c:v>
                </c:pt>
                <c:pt idx="4">
                  <c:v>8.9707402076866281</c:v>
                </c:pt>
              </c:numCache>
            </c:numRef>
          </c:val>
          <c:extLst>
            <c:ext xmlns:c16="http://schemas.microsoft.com/office/drawing/2014/chart" uri="{C3380CC4-5D6E-409C-BE32-E72D297353CC}">
              <c16:uniqueId val="{00000005-9E05-4AE7-A7EF-39B3E5727B2B}"/>
            </c:ext>
          </c:extLst>
        </c:ser>
        <c:ser>
          <c:idx val="6"/>
          <c:order val="6"/>
          <c:tx>
            <c:strRef>
              <c:f>'Output| Charts &amp; Tables'!$B$14:$E$14</c:f>
              <c:strCache>
                <c:ptCount val="4"/>
                <c:pt idx="0">
                  <c:v>Other Distribution System</c:v>
                </c:pt>
              </c:strCache>
            </c:strRef>
          </c:tx>
          <c:spPr>
            <a:solidFill>
              <a:srgbClr val="F2A900"/>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Tables'!$F$14:$J$14</c:f>
              <c:numCache>
                <c:formatCode>_("$"* #,##0.00_);_("$"* \(#,##0.00\);_("$"* "-"??_);_(@_)</c:formatCode>
                <c:ptCount val="5"/>
                <c:pt idx="0">
                  <c:v>17.179862812663291</c:v>
                </c:pt>
                <c:pt idx="1">
                  <c:v>18.844925123480113</c:v>
                </c:pt>
                <c:pt idx="2">
                  <c:v>18.401083587444717</c:v>
                </c:pt>
                <c:pt idx="3">
                  <c:v>19.38746109362441</c:v>
                </c:pt>
                <c:pt idx="4">
                  <c:v>18.115779249355764</c:v>
                </c:pt>
              </c:numCache>
            </c:numRef>
          </c:val>
          <c:extLst>
            <c:ext xmlns:c16="http://schemas.microsoft.com/office/drawing/2014/chart" uri="{C3380CC4-5D6E-409C-BE32-E72D297353CC}">
              <c16:uniqueId val="{00000006-9E05-4AE7-A7EF-39B3E5727B2B}"/>
            </c:ext>
          </c:extLst>
        </c:ser>
        <c:ser>
          <c:idx val="7"/>
          <c:order val="7"/>
          <c:tx>
            <c:strRef>
              <c:f>'Output| Charts &amp; Tables'!$B$15:$E$15</c:f>
              <c:strCache>
                <c:ptCount val="4"/>
                <c:pt idx="0">
                  <c:v>Other Non-Distribution System</c:v>
                </c:pt>
              </c:strCache>
            </c:strRef>
          </c:tx>
          <c:spPr>
            <a:solidFill>
              <a:srgbClr val="9E007E"/>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Tables'!$F$15:$J$15</c:f>
              <c:numCache>
                <c:formatCode>_("$"* #,##0.00_);_("$"* \(#,##0.00\);_("$"* "-"??_);_(@_)</c:formatCode>
                <c:ptCount val="5"/>
                <c:pt idx="0">
                  <c:v>3.3589756193185463</c:v>
                </c:pt>
                <c:pt idx="1">
                  <c:v>1.0390638162172716</c:v>
                </c:pt>
                <c:pt idx="2">
                  <c:v>1.2983071023559873</c:v>
                </c:pt>
                <c:pt idx="3">
                  <c:v>1.5209636344025457</c:v>
                </c:pt>
                <c:pt idx="4">
                  <c:v>0.45158507908034345</c:v>
                </c:pt>
              </c:numCache>
            </c:numRef>
          </c:val>
          <c:extLst>
            <c:ext xmlns:c16="http://schemas.microsoft.com/office/drawing/2014/chart" uri="{C3380CC4-5D6E-409C-BE32-E72D297353CC}">
              <c16:uniqueId val="{00000007-9E05-4AE7-A7EF-39B3E5727B2B}"/>
            </c:ext>
          </c:extLst>
        </c:ser>
        <c:ser>
          <c:idx val="8"/>
          <c:order val="8"/>
          <c:tx>
            <c:strRef>
              <c:f>'Output| Charts &amp; Tables'!$B$16:$E$16</c:f>
              <c:strCache>
                <c:ptCount val="4"/>
                <c:pt idx="0">
                  <c:v>Overheads</c:v>
                </c:pt>
              </c:strCache>
            </c:strRef>
          </c:tx>
          <c:spPr>
            <a:solidFill>
              <a:srgbClr val="E35205"/>
            </a:solidFill>
            <a:ln>
              <a:noFill/>
            </a:ln>
            <a:effectLst/>
          </c:spPr>
          <c:invertIfNegative val="0"/>
          <c:cat>
            <c:strRef>
              <c:f>'Output| Charts &amp; Tables'!$F$7:$J$7</c:f>
              <c:strCache>
                <c:ptCount val="5"/>
                <c:pt idx="0">
                  <c:v>2026/27</c:v>
                </c:pt>
                <c:pt idx="1">
                  <c:v>2027/28</c:v>
                </c:pt>
                <c:pt idx="2">
                  <c:v>2028/29</c:v>
                </c:pt>
                <c:pt idx="3">
                  <c:v>2029/30</c:v>
                </c:pt>
                <c:pt idx="4">
                  <c:v>2030/31</c:v>
                </c:pt>
              </c:strCache>
            </c:strRef>
          </c:cat>
          <c:val>
            <c:numRef>
              <c:f>'Output| Charts &amp; Tables'!$F$16:$J$16</c:f>
              <c:numCache>
                <c:formatCode>_("$"* #,##0.00_);_("$"* \(#,##0.00\);_("$"* "-"??_);_(@_)</c:formatCode>
                <c:ptCount val="5"/>
                <c:pt idx="0">
                  <c:v>4.4110358938242387</c:v>
                </c:pt>
                <c:pt idx="1">
                  <c:v>4.8730304635531381</c:v>
                </c:pt>
                <c:pt idx="2">
                  <c:v>4.3922644209009638</c:v>
                </c:pt>
                <c:pt idx="3">
                  <c:v>4.5860693609559897</c:v>
                </c:pt>
                <c:pt idx="4">
                  <c:v>4.3302007759946086</c:v>
                </c:pt>
              </c:numCache>
            </c:numRef>
          </c:val>
          <c:extLst>
            <c:ext xmlns:c16="http://schemas.microsoft.com/office/drawing/2014/chart" uri="{C3380CC4-5D6E-409C-BE32-E72D297353CC}">
              <c16:uniqueId val="{00000008-9E05-4AE7-A7EF-39B3E5727B2B}"/>
            </c:ext>
          </c:extLst>
        </c:ser>
        <c:dLbls>
          <c:showLegendKey val="0"/>
          <c:showVal val="0"/>
          <c:showCatName val="0"/>
          <c:showSerName val="0"/>
          <c:showPercent val="0"/>
          <c:showBubbleSize val="0"/>
        </c:dLbls>
        <c:gapWidth val="150"/>
        <c:overlap val="100"/>
        <c:axId val="1981324464"/>
        <c:axId val="1981325904"/>
      </c:barChart>
      <c:catAx>
        <c:axId val="198132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325904"/>
        <c:crosses val="autoZero"/>
        <c:auto val="1"/>
        <c:lblAlgn val="ctr"/>
        <c:lblOffset val="100"/>
        <c:noMultiLvlLbl val="0"/>
      </c:catAx>
      <c:valAx>
        <c:axId val="1981325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Capex</a:t>
                </a:r>
                <a:r>
                  <a:rPr lang="en-AU" b="1" baseline="0"/>
                  <a:t> by driver ($million, Jun 2026)</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AU"/>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324464"/>
        <c:crosses val="autoZero"/>
        <c:crossBetween val="between"/>
      </c:valAx>
      <c:spPr>
        <a:noFill/>
        <a:ln>
          <a:noFill/>
        </a:ln>
        <a:effectLst/>
      </c:spPr>
    </c:plotArea>
    <c:legend>
      <c:legendPos val="b"/>
      <c:layout>
        <c:manualLayout>
          <c:xMode val="edge"/>
          <c:yMode val="edge"/>
          <c:x val="0.10485806688411971"/>
          <c:y val="0.82847033036928175"/>
          <c:w val="0.83425924002243779"/>
          <c:h val="0.15285989362147837"/>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74307</xdr:colOff>
      <xdr:row>49</xdr:row>
      <xdr:rowOff>28575</xdr:rowOff>
    </xdr:to>
    <xdr:pic>
      <xdr:nvPicPr>
        <xdr:cNvPr id="2" name="Picture 9">
          <a:extLst>
            <a:ext uri="{FF2B5EF4-FFF2-40B4-BE49-F238E27FC236}">
              <a16:creationId xmlns:a16="http://schemas.microsoft.com/office/drawing/2014/main" id="{5BF11F35-D74C-4F88-BD36-23A88271E758}"/>
            </a:ext>
            <a:ext uri="{147F2762-F138-4A5C-976F-8EAC2B608ADB}">
              <a16:predDERef xmlns:a16="http://schemas.microsoft.com/office/drawing/2014/main" pred="{EC422D63-18D4-C46E-FE53-408EA044B282}"/>
            </a:ext>
          </a:extLst>
        </xdr:cNvPr>
        <xdr:cNvPicPr>
          <a:picLocks noChangeAspect="1"/>
        </xdr:cNvPicPr>
      </xdr:nvPicPr>
      <xdr:blipFill>
        <a:blip xmlns:r="http://schemas.openxmlformats.org/officeDocument/2006/relationships" r:embed="rId1"/>
        <a:stretch>
          <a:fillRect/>
        </a:stretch>
      </xdr:blipFill>
      <xdr:spPr>
        <a:xfrm>
          <a:off x="0" y="9525"/>
          <a:ext cx="7465707" cy="8896350"/>
        </a:xfrm>
        <a:prstGeom prst="rect">
          <a:avLst/>
        </a:prstGeom>
      </xdr:spPr>
    </xdr:pic>
    <xdr:clientData/>
  </xdr:twoCellAnchor>
  <xdr:oneCellAnchor>
    <xdr:from>
      <xdr:col>0</xdr:col>
      <xdr:colOff>369570</xdr:colOff>
      <xdr:row>0</xdr:row>
      <xdr:rowOff>0</xdr:rowOff>
    </xdr:from>
    <xdr:ext cx="5545455" cy="4200525"/>
    <xdr:sp macro="" textlink="">
      <xdr:nvSpPr>
        <xdr:cNvPr id="3" name="TextBox 2" title="5etw34ytqw3">
          <a:extLst>
            <a:ext uri="{FF2B5EF4-FFF2-40B4-BE49-F238E27FC236}">
              <a16:creationId xmlns:a16="http://schemas.microsoft.com/office/drawing/2014/main" id="{AB58F2B6-0D73-4EFC-AE1A-6681BD20BE84}"/>
            </a:ext>
            <a:ext uri="{147F2762-F138-4A5C-976F-8EAC2B608ADB}">
              <a16:predDERef xmlns:a16="http://schemas.microsoft.com/office/drawing/2014/main" pred="{87C08B3D-FED8-D4B9-4F18-8521A7C426AA}"/>
            </a:ext>
          </a:extLst>
        </xdr:cNvPr>
        <xdr:cNvSpPr txBox="1"/>
      </xdr:nvSpPr>
      <xdr:spPr>
        <a:xfrm>
          <a:off x="369570" y="0"/>
          <a:ext cx="5545455" cy="420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AU" sz="2000">
              <a:solidFill>
                <a:schemeClr val="bg1"/>
              </a:solidFill>
              <a:effectLst/>
              <a:latin typeface="Bree Serif" panose="02000503040000020004" pitchFamily="2" charset="0"/>
              <a:ea typeface="+mn-ea"/>
              <a:cs typeface="+mn-cs"/>
            </a:rPr>
            <a:t>Attachment 9.8</a:t>
          </a:r>
        </a:p>
        <a:p>
          <a:pPr marL="0" marR="0" lvl="0" indent="0" defTabSz="914400" eaLnBrk="1" fontAlgn="auto" latinLnBrk="0" hangingPunct="1">
            <a:lnSpc>
              <a:spcPct val="100000"/>
            </a:lnSpc>
            <a:spcBef>
              <a:spcPts val="0"/>
            </a:spcBef>
            <a:spcAft>
              <a:spcPts val="0"/>
            </a:spcAft>
            <a:buClrTx/>
            <a:buSzTx/>
            <a:buFontTx/>
            <a:buNone/>
            <a:tabLst/>
            <a:defRPr/>
          </a:pPr>
          <a:endParaRPr lang="en-AU" sz="2000">
            <a:solidFill>
              <a:schemeClr val="bg1"/>
            </a:solidFill>
            <a:effectLst/>
            <a:latin typeface="Bree Serif" panose="02000503040000020004" pitchFamily="2" charset="0"/>
            <a:ea typeface="+mn-ea"/>
            <a:cs typeface="+mn-cs"/>
          </a:endParaRPr>
        </a:p>
        <a:p>
          <a:r>
            <a:rPr lang="en-AU" sz="2500" u="none" baseline="0">
              <a:solidFill>
                <a:schemeClr val="bg1"/>
              </a:solidFill>
              <a:latin typeface="Bree Serif" panose="02000503040000020004" pitchFamily="2" charset="0"/>
            </a:rPr>
            <a:t>Capex Forecast Model</a:t>
          </a:r>
        </a:p>
        <a:p>
          <a:r>
            <a:rPr lang="en-AU" sz="2500" u="none" baseline="0">
              <a:solidFill>
                <a:schemeClr val="bg1"/>
              </a:solidFill>
              <a:latin typeface="Bree Serif" panose="02000503040000020004" pitchFamily="2" charset="0"/>
            </a:rPr>
            <a:t>SA Final Plan July 2026 – June 2031</a:t>
          </a:r>
        </a:p>
        <a:p>
          <a:endParaRPr lang="en-AU" sz="1800" b="0" baseline="0">
            <a:solidFill>
              <a:schemeClr val="bg1"/>
            </a:solidFill>
            <a:latin typeface="Bree Serif" panose="02000503040000020004" pitchFamily="2" charset="0"/>
          </a:endParaRPr>
        </a:p>
        <a:p>
          <a:r>
            <a:rPr lang="en-AU" sz="1800" b="0" baseline="0">
              <a:solidFill>
                <a:schemeClr val="bg1"/>
              </a:solidFill>
              <a:latin typeface="Bree Serif" panose="02000503040000020004" pitchFamily="2" charset="0"/>
            </a:rPr>
            <a:t>July 2025</a:t>
          </a: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r>
            <a:rPr lang="en-AU" sz="1800" baseline="0">
              <a:solidFill>
                <a:srgbClr val="00B0F0"/>
              </a:solidFill>
              <a:latin typeface="Bree Serif" panose="02000503040000020004" pitchFamily="2" charset="0"/>
            </a:rPr>
            <a:t>Public</a:t>
          </a:r>
        </a:p>
      </xdr:txBody>
    </xdr:sp>
    <xdr:clientData/>
  </xdr:oneCellAnchor>
  <xdr:twoCellAnchor>
    <xdr:from>
      <xdr:col>0</xdr:col>
      <xdr:colOff>412173</xdr:colOff>
      <xdr:row>9</xdr:row>
      <xdr:rowOff>105640</xdr:rowOff>
    </xdr:from>
    <xdr:to>
      <xdr:col>8</xdr:col>
      <xdr:colOff>526473</xdr:colOff>
      <xdr:row>9</xdr:row>
      <xdr:rowOff>115165</xdr:rowOff>
    </xdr:to>
    <xdr:cxnSp macro="">
      <xdr:nvCxnSpPr>
        <xdr:cNvPr id="4" name="Straight Connector 3">
          <a:extLst>
            <a:ext uri="{FF2B5EF4-FFF2-40B4-BE49-F238E27FC236}">
              <a16:creationId xmlns:a16="http://schemas.microsoft.com/office/drawing/2014/main" id="{24FA2193-DED4-4256-8469-B66CC2D37810}"/>
            </a:ext>
          </a:extLst>
        </xdr:cNvPr>
        <xdr:cNvCxnSpPr/>
      </xdr:nvCxnSpPr>
      <xdr:spPr>
        <a:xfrm flipV="1">
          <a:off x="412173" y="1664276"/>
          <a:ext cx="4963391" cy="9525"/>
        </a:xfrm>
        <a:prstGeom prst="line">
          <a:avLst/>
        </a:prstGeom>
        <a:ln w="25400">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333376</xdr:colOff>
      <xdr:row>30</xdr:row>
      <xdr:rowOff>28576</xdr:rowOff>
    </xdr:from>
    <xdr:to>
      <xdr:col>5</xdr:col>
      <xdr:colOff>295276</xdr:colOff>
      <xdr:row>37</xdr:row>
      <xdr:rowOff>46811</xdr:rowOff>
    </xdr:to>
    <xdr:pic>
      <xdr:nvPicPr>
        <xdr:cNvPr id="5" name="Picture 8">
          <a:extLst>
            <a:ext uri="{FF2B5EF4-FFF2-40B4-BE49-F238E27FC236}">
              <a16:creationId xmlns:a16="http://schemas.microsoft.com/office/drawing/2014/main" id="{1E40E84C-DEAB-4454-AA6D-1A13BF0698BE}"/>
            </a:ext>
            <a:ext uri="{147F2762-F138-4A5C-976F-8EAC2B608ADB}">
              <a16:predDERef xmlns:a16="http://schemas.microsoft.com/office/drawing/2014/main" pred="{82CCE418-28E9-4964-7460-74CB9C7C4914}"/>
            </a:ext>
          </a:extLst>
        </xdr:cNvPr>
        <xdr:cNvPicPr>
          <a:picLocks noChangeAspect="1"/>
        </xdr:cNvPicPr>
      </xdr:nvPicPr>
      <xdr:blipFill>
        <a:blip xmlns:r="http://schemas.openxmlformats.org/officeDocument/2006/relationships" r:embed="rId2"/>
        <a:stretch>
          <a:fillRect/>
        </a:stretch>
      </xdr:blipFill>
      <xdr:spPr>
        <a:xfrm>
          <a:off x="333376" y="6543676"/>
          <a:ext cx="3009900" cy="1285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11917</xdr:colOff>
      <xdr:row>1</xdr:row>
      <xdr:rowOff>1</xdr:rowOff>
    </xdr:from>
    <xdr:to>
      <xdr:col>2</xdr:col>
      <xdr:colOff>678667</xdr:colOff>
      <xdr:row>2</xdr:row>
      <xdr:rowOff>5193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667" y="174626"/>
          <a:ext cx="2397125" cy="8783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109</xdr:row>
      <xdr:rowOff>0</xdr:rowOff>
    </xdr:from>
    <xdr:ext cx="304800" cy="304800"/>
    <xdr:sp macro="" textlink="">
      <xdr:nvSpPr>
        <xdr:cNvPr id="2" name="AutoShape 1" descr="Profile picture of Bonar, Craig.">
          <a:extLst>
            <a:ext uri="{FF2B5EF4-FFF2-40B4-BE49-F238E27FC236}">
              <a16:creationId xmlns:a16="http://schemas.microsoft.com/office/drawing/2014/main" id="{443BE636-6B54-46AF-B208-14AAB91DE6CA}"/>
            </a:ext>
          </a:extLst>
        </xdr:cNvPr>
        <xdr:cNvSpPr>
          <a:spLocks noChangeAspect="1" noChangeArrowheads="1"/>
        </xdr:cNvSpPr>
      </xdr:nvSpPr>
      <xdr:spPr bwMode="auto">
        <a:xfrm>
          <a:off x="9048750" y="684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23850"/>
    <xdr:sp macro="" textlink="">
      <xdr:nvSpPr>
        <xdr:cNvPr id="3" name="AutoShape 1" descr="Profile picture of Bonar, Craig.">
          <a:extLst>
            <a:ext uri="{FF2B5EF4-FFF2-40B4-BE49-F238E27FC236}">
              <a16:creationId xmlns:a16="http://schemas.microsoft.com/office/drawing/2014/main" id="{B03546C2-6B69-4B36-AF27-BAB1152F2679}"/>
            </a:ext>
          </a:extLst>
        </xdr:cNvPr>
        <xdr:cNvSpPr>
          <a:spLocks noChangeAspect="1" noChangeArrowheads="1"/>
        </xdr:cNvSpPr>
      </xdr:nvSpPr>
      <xdr:spPr bwMode="auto">
        <a:xfrm>
          <a:off x="9048750" y="865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 name="AutoShape 1" descr="Profile picture of Bonar, Craig.">
          <a:extLst>
            <a:ext uri="{FF2B5EF4-FFF2-40B4-BE49-F238E27FC236}">
              <a16:creationId xmlns:a16="http://schemas.microsoft.com/office/drawing/2014/main" id="{DA409B55-98D5-4344-87FB-E54F4FB22354}"/>
            </a:ext>
          </a:extLst>
        </xdr:cNvPr>
        <xdr:cNvSpPr>
          <a:spLocks noChangeAspect="1" noChangeArrowheads="1"/>
        </xdr:cNvSpPr>
      </xdr:nvSpPr>
      <xdr:spPr bwMode="auto">
        <a:xfrm>
          <a:off x="9048750" y="88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 name="AutoShape 1" descr="Profile picture of Bonar, Craig.">
          <a:extLst>
            <a:ext uri="{FF2B5EF4-FFF2-40B4-BE49-F238E27FC236}">
              <a16:creationId xmlns:a16="http://schemas.microsoft.com/office/drawing/2014/main" id="{8E4DA1CA-A898-481C-9FBD-CDB7EF576E87}"/>
            </a:ext>
          </a:extLst>
        </xdr:cNvPr>
        <xdr:cNvSpPr>
          <a:spLocks noChangeAspect="1" noChangeArrowheads="1"/>
        </xdr:cNvSpPr>
      </xdr:nvSpPr>
      <xdr:spPr bwMode="auto">
        <a:xfrm>
          <a:off x="9048750" y="9020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 name="AutoShape 1" descr="Profile picture of Bonar, Craig.">
          <a:extLst>
            <a:ext uri="{FF2B5EF4-FFF2-40B4-BE49-F238E27FC236}">
              <a16:creationId xmlns:a16="http://schemas.microsoft.com/office/drawing/2014/main" id="{AD765449-8F19-4171-92D2-085CEFCEB7F5}"/>
            </a:ext>
          </a:extLst>
        </xdr:cNvPr>
        <xdr:cNvSpPr>
          <a:spLocks noChangeAspect="1" noChangeArrowheads="1"/>
        </xdr:cNvSpPr>
      </xdr:nvSpPr>
      <xdr:spPr bwMode="auto">
        <a:xfrm>
          <a:off x="9048750"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 name="AutoShape 1" descr="Profile picture of Bonar, Craig.">
          <a:extLst>
            <a:ext uri="{FF2B5EF4-FFF2-40B4-BE49-F238E27FC236}">
              <a16:creationId xmlns:a16="http://schemas.microsoft.com/office/drawing/2014/main" id="{1BDD4A72-FF59-47BF-A0CF-611ABEF945BB}"/>
            </a:ext>
          </a:extLst>
        </xdr:cNvPr>
        <xdr:cNvSpPr>
          <a:spLocks noChangeAspect="1" noChangeArrowheads="1"/>
        </xdr:cNvSpPr>
      </xdr:nvSpPr>
      <xdr:spPr bwMode="auto">
        <a:xfrm>
          <a:off x="9048750" y="1227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8" name="AutoShape 1" descr="Profile picture of Bonar, Craig.">
          <a:extLst>
            <a:ext uri="{FF2B5EF4-FFF2-40B4-BE49-F238E27FC236}">
              <a16:creationId xmlns:a16="http://schemas.microsoft.com/office/drawing/2014/main" id="{E2D2C82F-418E-4747-9A83-1053F4ED81AE}"/>
            </a:ext>
          </a:extLst>
        </xdr:cNvPr>
        <xdr:cNvSpPr>
          <a:spLocks noChangeAspect="1" noChangeArrowheads="1"/>
        </xdr:cNvSpPr>
      </xdr:nvSpPr>
      <xdr:spPr bwMode="auto">
        <a:xfrm>
          <a:off x="9048750" y="1245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9" name="AutoShape 1" descr="Profile picture of Bonar, Craig.">
          <a:extLst>
            <a:ext uri="{FF2B5EF4-FFF2-40B4-BE49-F238E27FC236}">
              <a16:creationId xmlns:a16="http://schemas.microsoft.com/office/drawing/2014/main" id="{EFB4E791-4858-44BC-945E-15F1447D680C}"/>
            </a:ext>
          </a:extLst>
        </xdr:cNvPr>
        <xdr:cNvSpPr>
          <a:spLocks noChangeAspect="1" noChangeArrowheads="1"/>
        </xdr:cNvSpPr>
      </xdr:nvSpPr>
      <xdr:spPr bwMode="auto">
        <a:xfrm>
          <a:off x="9048750" y="1245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0" name="AutoShape 1" descr="Profile picture of Bonar, Craig.">
          <a:extLst>
            <a:ext uri="{FF2B5EF4-FFF2-40B4-BE49-F238E27FC236}">
              <a16:creationId xmlns:a16="http://schemas.microsoft.com/office/drawing/2014/main" id="{570DC99B-FE2E-467A-A54A-20C14D0DDD35}"/>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1" name="AutoShape 1" descr="Profile picture of Bonar, Craig.">
          <a:extLst>
            <a:ext uri="{FF2B5EF4-FFF2-40B4-BE49-F238E27FC236}">
              <a16:creationId xmlns:a16="http://schemas.microsoft.com/office/drawing/2014/main" id="{6882DED0-941E-4E05-B600-04FE762FFB2B}"/>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2" name="AutoShape 1" descr="Profile picture of Bonar, Craig.">
          <a:extLst>
            <a:ext uri="{FF2B5EF4-FFF2-40B4-BE49-F238E27FC236}">
              <a16:creationId xmlns:a16="http://schemas.microsoft.com/office/drawing/2014/main" id="{DA832634-0CAC-4FED-A63D-94BC9E4FC209}"/>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3" name="AutoShape 1" descr="Profile picture of Bonar, Craig.">
          <a:extLst>
            <a:ext uri="{FF2B5EF4-FFF2-40B4-BE49-F238E27FC236}">
              <a16:creationId xmlns:a16="http://schemas.microsoft.com/office/drawing/2014/main" id="{4CF9AB00-38A8-44CD-ADEA-1908CAE8D908}"/>
            </a:ext>
          </a:extLst>
        </xdr:cNvPr>
        <xdr:cNvSpPr>
          <a:spLocks noChangeAspect="1" noChangeArrowheads="1"/>
        </xdr:cNvSpPr>
      </xdr:nvSpPr>
      <xdr:spPr bwMode="auto">
        <a:xfrm>
          <a:off x="9048750"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4" name="AutoShape 1" descr="Profile picture of Bonar, Craig.">
          <a:extLst>
            <a:ext uri="{FF2B5EF4-FFF2-40B4-BE49-F238E27FC236}">
              <a16:creationId xmlns:a16="http://schemas.microsoft.com/office/drawing/2014/main" id="{2814B545-04AA-460E-B918-126AC8A6012F}"/>
            </a:ext>
          </a:extLst>
        </xdr:cNvPr>
        <xdr:cNvSpPr>
          <a:spLocks noChangeAspect="1" noChangeArrowheads="1"/>
        </xdr:cNvSpPr>
      </xdr:nvSpPr>
      <xdr:spPr bwMode="auto">
        <a:xfrm>
          <a:off x="9048750" y="1481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5" name="AutoShape 1" descr="Profile picture of Bonar, Craig.">
          <a:extLst>
            <a:ext uri="{FF2B5EF4-FFF2-40B4-BE49-F238E27FC236}">
              <a16:creationId xmlns:a16="http://schemas.microsoft.com/office/drawing/2014/main" id="{38E2D075-4B36-430D-A137-68DA3E8B5B37}"/>
            </a:ext>
          </a:extLst>
        </xdr:cNvPr>
        <xdr:cNvSpPr>
          <a:spLocks noChangeAspect="1" noChangeArrowheads="1"/>
        </xdr:cNvSpPr>
      </xdr:nvSpPr>
      <xdr:spPr bwMode="auto">
        <a:xfrm>
          <a:off x="9048750" y="1535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16" name="AutoShape 1" descr="Profile picture of Bonar, Craig.">
          <a:extLst>
            <a:ext uri="{FF2B5EF4-FFF2-40B4-BE49-F238E27FC236}">
              <a16:creationId xmlns:a16="http://schemas.microsoft.com/office/drawing/2014/main" id="{A44013C1-6AAF-42CA-B782-FBBEF1D0DC99}"/>
            </a:ext>
          </a:extLst>
        </xdr:cNvPr>
        <xdr:cNvSpPr>
          <a:spLocks noChangeAspect="1" noChangeArrowheads="1"/>
        </xdr:cNvSpPr>
      </xdr:nvSpPr>
      <xdr:spPr bwMode="auto">
        <a:xfrm>
          <a:off x="9048750" y="1535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14325"/>
    <xdr:sp macro="" textlink="">
      <xdr:nvSpPr>
        <xdr:cNvPr id="17" name="AutoShape 1" descr="Profile picture of Bonar, Craig.">
          <a:extLst>
            <a:ext uri="{FF2B5EF4-FFF2-40B4-BE49-F238E27FC236}">
              <a16:creationId xmlns:a16="http://schemas.microsoft.com/office/drawing/2014/main" id="{CF075281-CF07-4B74-BA2F-477D4A6CA16C}"/>
            </a:ext>
          </a:extLst>
        </xdr:cNvPr>
        <xdr:cNvSpPr>
          <a:spLocks noChangeAspect="1" noChangeArrowheads="1"/>
        </xdr:cNvSpPr>
      </xdr:nvSpPr>
      <xdr:spPr bwMode="auto">
        <a:xfrm>
          <a:off x="9048750" y="158972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14325"/>
    <xdr:sp macro="" textlink="">
      <xdr:nvSpPr>
        <xdr:cNvPr id="18" name="AutoShape 1" descr="Profile picture of Bonar, Craig.">
          <a:extLst>
            <a:ext uri="{FF2B5EF4-FFF2-40B4-BE49-F238E27FC236}">
              <a16:creationId xmlns:a16="http://schemas.microsoft.com/office/drawing/2014/main" id="{B11AFA46-F667-46B4-8D94-6951BA2BD272}"/>
            </a:ext>
          </a:extLst>
        </xdr:cNvPr>
        <xdr:cNvSpPr>
          <a:spLocks noChangeAspect="1" noChangeArrowheads="1"/>
        </xdr:cNvSpPr>
      </xdr:nvSpPr>
      <xdr:spPr bwMode="auto">
        <a:xfrm>
          <a:off x="9048750" y="158972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14325"/>
    <xdr:sp macro="" textlink="">
      <xdr:nvSpPr>
        <xdr:cNvPr id="19" name="AutoShape 1" descr="Profile picture of Bonar, Craig.">
          <a:extLst>
            <a:ext uri="{FF2B5EF4-FFF2-40B4-BE49-F238E27FC236}">
              <a16:creationId xmlns:a16="http://schemas.microsoft.com/office/drawing/2014/main" id="{BC2D79B2-BF62-4981-9D6E-8F6727E61667}"/>
            </a:ext>
          </a:extLst>
        </xdr:cNvPr>
        <xdr:cNvSpPr>
          <a:spLocks noChangeAspect="1" noChangeArrowheads="1"/>
        </xdr:cNvSpPr>
      </xdr:nvSpPr>
      <xdr:spPr bwMode="auto">
        <a:xfrm>
          <a:off x="9048750" y="164401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14325"/>
    <xdr:sp macro="" textlink="">
      <xdr:nvSpPr>
        <xdr:cNvPr id="20" name="AutoShape 1" descr="Profile picture of Bonar, Craig.">
          <a:extLst>
            <a:ext uri="{FF2B5EF4-FFF2-40B4-BE49-F238E27FC236}">
              <a16:creationId xmlns:a16="http://schemas.microsoft.com/office/drawing/2014/main" id="{90607CED-270F-4555-AFB5-9B4FA76EFEA7}"/>
            </a:ext>
          </a:extLst>
        </xdr:cNvPr>
        <xdr:cNvSpPr>
          <a:spLocks noChangeAspect="1" noChangeArrowheads="1"/>
        </xdr:cNvSpPr>
      </xdr:nvSpPr>
      <xdr:spPr bwMode="auto">
        <a:xfrm>
          <a:off x="9048750" y="166211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14325"/>
    <xdr:sp macro="" textlink="">
      <xdr:nvSpPr>
        <xdr:cNvPr id="21" name="AutoShape 1" descr="Profile picture of Bonar, Craig.">
          <a:extLst>
            <a:ext uri="{FF2B5EF4-FFF2-40B4-BE49-F238E27FC236}">
              <a16:creationId xmlns:a16="http://schemas.microsoft.com/office/drawing/2014/main" id="{E0C08E7E-8983-461E-B0BA-5125DF0CB407}"/>
            </a:ext>
          </a:extLst>
        </xdr:cNvPr>
        <xdr:cNvSpPr>
          <a:spLocks noChangeAspect="1" noChangeArrowheads="1"/>
        </xdr:cNvSpPr>
      </xdr:nvSpPr>
      <xdr:spPr bwMode="auto">
        <a:xfrm>
          <a:off x="9048750" y="168021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22" name="AutoShape 1" descr="Profile picture of Bonar, Craig.">
          <a:extLst>
            <a:ext uri="{FF2B5EF4-FFF2-40B4-BE49-F238E27FC236}">
              <a16:creationId xmlns:a16="http://schemas.microsoft.com/office/drawing/2014/main" id="{C4A31549-A105-46F4-ACB4-1AFCCFD7F5D9}"/>
            </a:ext>
          </a:extLst>
        </xdr:cNvPr>
        <xdr:cNvSpPr>
          <a:spLocks noChangeAspect="1" noChangeArrowheads="1"/>
        </xdr:cNvSpPr>
      </xdr:nvSpPr>
      <xdr:spPr bwMode="auto">
        <a:xfrm>
          <a:off x="9048750" y="1589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23" name="AutoShape 1" descr="Profile picture of Bonar, Craig.">
          <a:extLst>
            <a:ext uri="{FF2B5EF4-FFF2-40B4-BE49-F238E27FC236}">
              <a16:creationId xmlns:a16="http://schemas.microsoft.com/office/drawing/2014/main" id="{022AFB7A-6815-4740-ABAE-B4B1D6213970}"/>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23850"/>
    <xdr:sp macro="" textlink="">
      <xdr:nvSpPr>
        <xdr:cNvPr id="24" name="AutoShape 1" descr="Profile picture of Bonar, Craig.">
          <a:extLst>
            <a:ext uri="{FF2B5EF4-FFF2-40B4-BE49-F238E27FC236}">
              <a16:creationId xmlns:a16="http://schemas.microsoft.com/office/drawing/2014/main" id="{BB923052-CF26-4064-B098-8092208E56C0}"/>
            </a:ext>
          </a:extLst>
        </xdr:cNvPr>
        <xdr:cNvSpPr>
          <a:spLocks noChangeAspect="1" noChangeArrowheads="1"/>
        </xdr:cNvSpPr>
      </xdr:nvSpPr>
      <xdr:spPr bwMode="auto">
        <a:xfrm>
          <a:off x="9048750" y="92011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25" name="AutoShape 1" descr="Profile picture of Bonar, Craig.">
          <a:extLst>
            <a:ext uri="{FF2B5EF4-FFF2-40B4-BE49-F238E27FC236}">
              <a16:creationId xmlns:a16="http://schemas.microsoft.com/office/drawing/2014/main" id="{6D13C1B2-D088-4889-A6EB-1FA842482193}"/>
            </a:ext>
          </a:extLst>
        </xdr:cNvPr>
        <xdr:cNvSpPr>
          <a:spLocks noChangeAspect="1" noChangeArrowheads="1"/>
        </xdr:cNvSpPr>
      </xdr:nvSpPr>
      <xdr:spPr bwMode="auto">
        <a:xfrm>
          <a:off x="904875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26" name="AutoShape 1" descr="Profile picture of Bonar, Craig.">
          <a:extLst>
            <a:ext uri="{FF2B5EF4-FFF2-40B4-BE49-F238E27FC236}">
              <a16:creationId xmlns:a16="http://schemas.microsoft.com/office/drawing/2014/main" id="{55F6A30C-C682-499A-A14C-2448389FFC85}"/>
            </a:ext>
          </a:extLst>
        </xdr:cNvPr>
        <xdr:cNvSpPr>
          <a:spLocks noChangeAspect="1" noChangeArrowheads="1"/>
        </xdr:cNvSpPr>
      </xdr:nvSpPr>
      <xdr:spPr bwMode="auto">
        <a:xfrm>
          <a:off x="9048750"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27" name="AutoShape 1" descr="Profile picture of Bonar, Craig.">
          <a:extLst>
            <a:ext uri="{FF2B5EF4-FFF2-40B4-BE49-F238E27FC236}">
              <a16:creationId xmlns:a16="http://schemas.microsoft.com/office/drawing/2014/main" id="{F420AB49-0262-4E0E-BF68-EB8211013780}"/>
            </a:ext>
          </a:extLst>
        </xdr:cNvPr>
        <xdr:cNvSpPr>
          <a:spLocks noChangeAspect="1" noChangeArrowheads="1"/>
        </xdr:cNvSpPr>
      </xdr:nvSpPr>
      <xdr:spPr bwMode="auto">
        <a:xfrm>
          <a:off x="9048750"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23850"/>
    <xdr:sp macro="" textlink="">
      <xdr:nvSpPr>
        <xdr:cNvPr id="28" name="AutoShape 1" descr="Profile picture of Bonar, Craig.">
          <a:extLst>
            <a:ext uri="{FF2B5EF4-FFF2-40B4-BE49-F238E27FC236}">
              <a16:creationId xmlns:a16="http://schemas.microsoft.com/office/drawing/2014/main" id="{BB83BD27-96AE-45F4-AB42-4C2C5EDC4F51}"/>
            </a:ext>
          </a:extLst>
        </xdr:cNvPr>
        <xdr:cNvSpPr>
          <a:spLocks noChangeAspect="1" noChangeArrowheads="1"/>
        </xdr:cNvSpPr>
      </xdr:nvSpPr>
      <xdr:spPr bwMode="auto">
        <a:xfrm>
          <a:off x="9048750" y="97440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29" name="AutoShape 1" descr="Profile picture of Bonar, Craig.">
          <a:extLst>
            <a:ext uri="{FF2B5EF4-FFF2-40B4-BE49-F238E27FC236}">
              <a16:creationId xmlns:a16="http://schemas.microsoft.com/office/drawing/2014/main" id="{FB839FD1-9CF5-44CB-8C1F-96E7A9551046}"/>
            </a:ext>
          </a:extLst>
        </xdr:cNvPr>
        <xdr:cNvSpPr>
          <a:spLocks noChangeAspect="1" noChangeArrowheads="1"/>
        </xdr:cNvSpPr>
      </xdr:nvSpPr>
      <xdr:spPr bwMode="auto">
        <a:xfrm>
          <a:off x="9048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0" name="AutoShape 1" descr="Profile picture of Bonar, Craig.">
          <a:extLst>
            <a:ext uri="{FF2B5EF4-FFF2-40B4-BE49-F238E27FC236}">
              <a16:creationId xmlns:a16="http://schemas.microsoft.com/office/drawing/2014/main" id="{4872C93C-15C0-4370-AFD4-F28395CBA3C2}"/>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1" name="AutoShape 1" descr="Profile picture of Bonar, Craig.">
          <a:extLst>
            <a:ext uri="{FF2B5EF4-FFF2-40B4-BE49-F238E27FC236}">
              <a16:creationId xmlns:a16="http://schemas.microsoft.com/office/drawing/2014/main" id="{2E22DE52-DC47-422F-BD9D-52E29F18E2C8}"/>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2" name="AutoShape 1" descr="Profile picture of Bonar, Craig.">
          <a:extLst>
            <a:ext uri="{FF2B5EF4-FFF2-40B4-BE49-F238E27FC236}">
              <a16:creationId xmlns:a16="http://schemas.microsoft.com/office/drawing/2014/main" id="{5FB10397-6B94-4A5B-9B69-C7C4F66A0D90}"/>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3" name="AutoShape 1" descr="Profile picture of Bonar, Craig.">
          <a:extLst>
            <a:ext uri="{FF2B5EF4-FFF2-40B4-BE49-F238E27FC236}">
              <a16:creationId xmlns:a16="http://schemas.microsoft.com/office/drawing/2014/main" id="{A14D20DB-67AA-47B8-89DE-1DC973825A71}"/>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4" name="AutoShape 1" descr="Profile picture of Bonar, Craig.">
          <a:extLst>
            <a:ext uri="{FF2B5EF4-FFF2-40B4-BE49-F238E27FC236}">
              <a16:creationId xmlns:a16="http://schemas.microsoft.com/office/drawing/2014/main" id="{A15613E4-AC62-4093-BFDA-FFA6CAF9DEF2}"/>
            </a:ext>
          </a:extLst>
        </xdr:cNvPr>
        <xdr:cNvSpPr>
          <a:spLocks noChangeAspect="1" noChangeArrowheads="1"/>
        </xdr:cNvSpPr>
      </xdr:nvSpPr>
      <xdr:spPr bwMode="auto">
        <a:xfrm>
          <a:off x="9048750" y="128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5" name="AutoShape 1" descr="Profile picture of Bonar, Craig.">
          <a:extLst>
            <a:ext uri="{FF2B5EF4-FFF2-40B4-BE49-F238E27FC236}">
              <a16:creationId xmlns:a16="http://schemas.microsoft.com/office/drawing/2014/main" id="{E7D26E8E-48BE-42F1-A344-89166CCA263A}"/>
            </a:ext>
          </a:extLst>
        </xdr:cNvPr>
        <xdr:cNvSpPr>
          <a:spLocks noChangeAspect="1" noChangeArrowheads="1"/>
        </xdr:cNvSpPr>
      </xdr:nvSpPr>
      <xdr:spPr bwMode="auto">
        <a:xfrm>
          <a:off x="9048750" y="128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6" name="AutoShape 1" descr="Profile picture of Bonar, Craig.">
          <a:extLst>
            <a:ext uri="{FF2B5EF4-FFF2-40B4-BE49-F238E27FC236}">
              <a16:creationId xmlns:a16="http://schemas.microsoft.com/office/drawing/2014/main" id="{2C8451BB-B609-44D5-A83C-B9427F59A4F1}"/>
            </a:ext>
          </a:extLst>
        </xdr:cNvPr>
        <xdr:cNvSpPr>
          <a:spLocks noChangeAspect="1" noChangeArrowheads="1"/>
        </xdr:cNvSpPr>
      </xdr:nvSpPr>
      <xdr:spPr bwMode="auto">
        <a:xfrm>
          <a:off x="9048750" y="128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7" name="AutoShape 1" descr="Profile picture of Bonar, Craig.">
          <a:extLst>
            <a:ext uri="{FF2B5EF4-FFF2-40B4-BE49-F238E27FC236}">
              <a16:creationId xmlns:a16="http://schemas.microsoft.com/office/drawing/2014/main" id="{777B9A41-A5A9-492A-8520-EE200BC364D3}"/>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8" name="AutoShape 1" descr="Profile picture of Bonar, Craig.">
          <a:extLst>
            <a:ext uri="{FF2B5EF4-FFF2-40B4-BE49-F238E27FC236}">
              <a16:creationId xmlns:a16="http://schemas.microsoft.com/office/drawing/2014/main" id="{940FE543-4F61-460D-89D5-D1472BDB4AC4}"/>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39" name="AutoShape 1" descr="Profile picture of Bonar, Craig.">
          <a:extLst>
            <a:ext uri="{FF2B5EF4-FFF2-40B4-BE49-F238E27FC236}">
              <a16:creationId xmlns:a16="http://schemas.microsoft.com/office/drawing/2014/main" id="{37CA22FF-2A5C-4552-B779-DC68421ECDF4}"/>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0" name="AutoShape 1" descr="Profile picture of Bonar, Craig.">
          <a:extLst>
            <a:ext uri="{FF2B5EF4-FFF2-40B4-BE49-F238E27FC236}">
              <a16:creationId xmlns:a16="http://schemas.microsoft.com/office/drawing/2014/main" id="{F4E31D98-1E79-4751-9CD6-AF5C3E995702}"/>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1" name="AutoShape 1" descr="Profile picture of Bonar, Craig.">
          <a:extLst>
            <a:ext uri="{FF2B5EF4-FFF2-40B4-BE49-F238E27FC236}">
              <a16:creationId xmlns:a16="http://schemas.microsoft.com/office/drawing/2014/main" id="{B5FD3FA8-6E82-4EDE-B2DE-E85B61F9F1C2}"/>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2" name="AutoShape 1" descr="Profile picture of Bonar, Craig.">
          <a:extLst>
            <a:ext uri="{FF2B5EF4-FFF2-40B4-BE49-F238E27FC236}">
              <a16:creationId xmlns:a16="http://schemas.microsoft.com/office/drawing/2014/main" id="{4911EE6E-50BC-4DC8-8212-F9DCE92F03B1}"/>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23850"/>
    <xdr:sp macro="" textlink="">
      <xdr:nvSpPr>
        <xdr:cNvPr id="43" name="AutoShape 1" descr="Profile picture of Bonar, Craig.">
          <a:extLst>
            <a:ext uri="{FF2B5EF4-FFF2-40B4-BE49-F238E27FC236}">
              <a16:creationId xmlns:a16="http://schemas.microsoft.com/office/drawing/2014/main" id="{0B4A36D9-18FF-47B4-B42A-A516F0D94789}"/>
            </a:ext>
          </a:extLst>
        </xdr:cNvPr>
        <xdr:cNvSpPr>
          <a:spLocks noChangeAspect="1" noChangeArrowheads="1"/>
        </xdr:cNvSpPr>
      </xdr:nvSpPr>
      <xdr:spPr bwMode="auto">
        <a:xfrm>
          <a:off x="9048750" y="102870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4" name="AutoShape 1" descr="Profile picture of Bonar, Craig.">
          <a:extLst>
            <a:ext uri="{FF2B5EF4-FFF2-40B4-BE49-F238E27FC236}">
              <a16:creationId xmlns:a16="http://schemas.microsoft.com/office/drawing/2014/main" id="{99FF5020-674D-4B5C-A361-0FA769A96295}"/>
            </a:ext>
          </a:extLst>
        </xdr:cNvPr>
        <xdr:cNvSpPr>
          <a:spLocks noChangeAspect="1" noChangeArrowheads="1"/>
        </xdr:cNvSpPr>
      </xdr:nvSpPr>
      <xdr:spPr bwMode="auto">
        <a:xfrm>
          <a:off x="9048750" y="1046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5" name="AutoShape 1" descr="Profile picture of Bonar, Craig.">
          <a:extLst>
            <a:ext uri="{FF2B5EF4-FFF2-40B4-BE49-F238E27FC236}">
              <a16:creationId xmlns:a16="http://schemas.microsoft.com/office/drawing/2014/main" id="{5E3C4599-D5B3-45B1-AADA-CFCD58E659CC}"/>
            </a:ext>
          </a:extLst>
        </xdr:cNvPr>
        <xdr:cNvSpPr>
          <a:spLocks noChangeAspect="1" noChangeArrowheads="1"/>
        </xdr:cNvSpPr>
      </xdr:nvSpPr>
      <xdr:spPr bwMode="auto">
        <a:xfrm>
          <a:off x="9048750" y="1064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23850"/>
    <xdr:sp macro="" textlink="">
      <xdr:nvSpPr>
        <xdr:cNvPr id="46" name="AutoShape 1" descr="Profile picture of Bonar, Craig.">
          <a:extLst>
            <a:ext uri="{FF2B5EF4-FFF2-40B4-BE49-F238E27FC236}">
              <a16:creationId xmlns:a16="http://schemas.microsoft.com/office/drawing/2014/main" id="{6BC8F53D-8F6B-4247-8595-681D55602093}"/>
            </a:ext>
          </a:extLst>
        </xdr:cNvPr>
        <xdr:cNvSpPr>
          <a:spLocks noChangeAspect="1" noChangeArrowheads="1"/>
        </xdr:cNvSpPr>
      </xdr:nvSpPr>
      <xdr:spPr bwMode="auto">
        <a:xfrm>
          <a:off x="9048750" y="108299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7" name="AutoShape 1" descr="Profile picture of Bonar, Craig.">
          <a:extLst>
            <a:ext uri="{FF2B5EF4-FFF2-40B4-BE49-F238E27FC236}">
              <a16:creationId xmlns:a16="http://schemas.microsoft.com/office/drawing/2014/main" id="{4E7FE574-8E8D-4E8E-B3D6-6400FECDF60B}"/>
            </a:ext>
          </a:extLst>
        </xdr:cNvPr>
        <xdr:cNvSpPr>
          <a:spLocks noChangeAspect="1" noChangeArrowheads="1"/>
        </xdr:cNvSpPr>
      </xdr:nvSpPr>
      <xdr:spPr bwMode="auto">
        <a:xfrm>
          <a:off x="9048750" y="1101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8" name="AutoShape 1" descr="Profile picture of Bonar, Craig.">
          <a:extLst>
            <a:ext uri="{FF2B5EF4-FFF2-40B4-BE49-F238E27FC236}">
              <a16:creationId xmlns:a16="http://schemas.microsoft.com/office/drawing/2014/main" id="{837E9C84-BE0C-4B6C-99AD-1B95134E4068}"/>
            </a:ext>
          </a:extLst>
        </xdr:cNvPr>
        <xdr:cNvSpPr>
          <a:spLocks noChangeAspect="1" noChangeArrowheads="1"/>
        </xdr:cNvSpPr>
      </xdr:nvSpPr>
      <xdr:spPr bwMode="auto">
        <a:xfrm>
          <a:off x="9048750" y="111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49" name="AutoShape 1" descr="Profile picture of Bonar, Craig.">
          <a:extLst>
            <a:ext uri="{FF2B5EF4-FFF2-40B4-BE49-F238E27FC236}">
              <a16:creationId xmlns:a16="http://schemas.microsoft.com/office/drawing/2014/main" id="{D1C46CE0-30D2-40D9-9FEF-55E80FB778DB}"/>
            </a:ext>
          </a:extLst>
        </xdr:cNvPr>
        <xdr:cNvSpPr>
          <a:spLocks noChangeAspect="1" noChangeArrowheads="1"/>
        </xdr:cNvSpPr>
      </xdr:nvSpPr>
      <xdr:spPr bwMode="auto">
        <a:xfrm>
          <a:off x="9048750" y="111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23850"/>
    <xdr:sp macro="" textlink="">
      <xdr:nvSpPr>
        <xdr:cNvPr id="50" name="AutoShape 1" descr="Profile picture of Bonar, Craig.">
          <a:extLst>
            <a:ext uri="{FF2B5EF4-FFF2-40B4-BE49-F238E27FC236}">
              <a16:creationId xmlns:a16="http://schemas.microsoft.com/office/drawing/2014/main" id="{5CC654D9-7088-4F8F-8BCF-48DD61EA7624}"/>
            </a:ext>
          </a:extLst>
        </xdr:cNvPr>
        <xdr:cNvSpPr>
          <a:spLocks noChangeAspect="1" noChangeArrowheads="1"/>
        </xdr:cNvSpPr>
      </xdr:nvSpPr>
      <xdr:spPr bwMode="auto">
        <a:xfrm>
          <a:off x="9048750" y="113728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1" name="AutoShape 1" descr="Profile picture of Bonar, Craig.">
          <a:extLst>
            <a:ext uri="{FF2B5EF4-FFF2-40B4-BE49-F238E27FC236}">
              <a16:creationId xmlns:a16="http://schemas.microsoft.com/office/drawing/2014/main" id="{BFB383D4-8B9C-4474-95E7-C54981A26B09}"/>
            </a:ext>
          </a:extLst>
        </xdr:cNvPr>
        <xdr:cNvSpPr>
          <a:spLocks noChangeAspect="1" noChangeArrowheads="1"/>
        </xdr:cNvSpPr>
      </xdr:nvSpPr>
      <xdr:spPr bwMode="auto">
        <a:xfrm>
          <a:off x="9048750" y="11553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2" name="AutoShape 1" descr="Profile picture of Bonar, Craig.">
          <a:extLst>
            <a:ext uri="{FF2B5EF4-FFF2-40B4-BE49-F238E27FC236}">
              <a16:creationId xmlns:a16="http://schemas.microsoft.com/office/drawing/2014/main" id="{D4D21DD4-085E-489A-BBD5-BEE091ADF391}"/>
            </a:ext>
          </a:extLst>
        </xdr:cNvPr>
        <xdr:cNvSpPr>
          <a:spLocks noChangeAspect="1" noChangeArrowheads="1"/>
        </xdr:cNvSpPr>
      </xdr:nvSpPr>
      <xdr:spPr bwMode="auto">
        <a:xfrm>
          <a:off x="9048750" y="1173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3" name="AutoShape 1" descr="Profile picture of Bonar, Craig.">
          <a:extLst>
            <a:ext uri="{FF2B5EF4-FFF2-40B4-BE49-F238E27FC236}">
              <a16:creationId xmlns:a16="http://schemas.microsoft.com/office/drawing/2014/main" id="{A1D4F813-2B9E-428C-A1B9-E8FD27EF19D1}"/>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4" name="AutoShape 1" descr="Profile picture of Bonar, Craig.">
          <a:extLst>
            <a:ext uri="{FF2B5EF4-FFF2-40B4-BE49-F238E27FC236}">
              <a16:creationId xmlns:a16="http://schemas.microsoft.com/office/drawing/2014/main" id="{2C4035CD-CCB0-4D14-B6C6-5FC0A0DD6953}"/>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5" name="AutoShape 1" descr="Profile picture of Bonar, Craig.">
          <a:extLst>
            <a:ext uri="{FF2B5EF4-FFF2-40B4-BE49-F238E27FC236}">
              <a16:creationId xmlns:a16="http://schemas.microsoft.com/office/drawing/2014/main" id="{9DB126D4-7EEE-448F-BB4B-0D79665FC958}"/>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6" name="AutoShape 1" descr="Profile picture of Bonar, Craig.">
          <a:extLst>
            <a:ext uri="{FF2B5EF4-FFF2-40B4-BE49-F238E27FC236}">
              <a16:creationId xmlns:a16="http://schemas.microsoft.com/office/drawing/2014/main" id="{EC364F8C-560E-4B5E-A452-5985FA198AA7}"/>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7" name="AutoShape 1" descr="Profile picture of Bonar, Craig.">
          <a:extLst>
            <a:ext uri="{FF2B5EF4-FFF2-40B4-BE49-F238E27FC236}">
              <a16:creationId xmlns:a16="http://schemas.microsoft.com/office/drawing/2014/main" id="{4A6B340C-63CC-4B69-A8A7-016F6CC37745}"/>
            </a:ext>
            <a:ext uri="{147F2762-F138-4A5C-976F-8EAC2B608ADB}">
              <a16:predDERef xmlns:a16="http://schemas.microsoft.com/office/drawing/2014/main" pred="{8D7D3223-29EA-4A48-B693-FFBA7DAD3EFD}"/>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8" name="AutoShape 1" descr="Profile picture of Bonar, Craig.">
          <a:extLst>
            <a:ext uri="{FF2B5EF4-FFF2-40B4-BE49-F238E27FC236}">
              <a16:creationId xmlns:a16="http://schemas.microsoft.com/office/drawing/2014/main" id="{C7922914-07EE-4497-B275-44E297A7D0BD}"/>
            </a:ext>
            <a:ext uri="{147F2762-F138-4A5C-976F-8EAC2B608ADB}">
              <a16:predDERef xmlns:a16="http://schemas.microsoft.com/office/drawing/2014/main" pred="{6EF44340-22B0-4E25-A1E2-2394DF2E0DBA}"/>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59" name="AutoShape 1" descr="Profile picture of Bonar, Craig.">
          <a:extLst>
            <a:ext uri="{FF2B5EF4-FFF2-40B4-BE49-F238E27FC236}">
              <a16:creationId xmlns:a16="http://schemas.microsoft.com/office/drawing/2014/main" id="{2D089E82-A678-494A-B1F9-2AA35B51FEB5}"/>
            </a:ext>
            <a:ext uri="{147F2762-F138-4A5C-976F-8EAC2B608ADB}">
              <a16:predDERef xmlns:a16="http://schemas.microsoft.com/office/drawing/2014/main" pred="{78CFAB14-CEA2-452C-9F85-FB2EBFEF9DE0}"/>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0" name="AutoShape 1" descr="Profile picture of Bonar, Craig.">
          <a:extLst>
            <a:ext uri="{FF2B5EF4-FFF2-40B4-BE49-F238E27FC236}">
              <a16:creationId xmlns:a16="http://schemas.microsoft.com/office/drawing/2014/main" id="{94D2292B-503E-4424-ADAE-625642A48C76}"/>
            </a:ext>
            <a:ext uri="{147F2762-F138-4A5C-976F-8EAC2B608ADB}">
              <a16:predDERef xmlns:a16="http://schemas.microsoft.com/office/drawing/2014/main" pred="{723D6576-E220-4DC4-B428-EDC1CA73C6FB}"/>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1" name="AutoShape 1" descr="Profile picture of Bonar, Craig.">
          <a:extLst>
            <a:ext uri="{FF2B5EF4-FFF2-40B4-BE49-F238E27FC236}">
              <a16:creationId xmlns:a16="http://schemas.microsoft.com/office/drawing/2014/main" id="{288B8ACC-4374-4355-A65F-AAE821F84D2C}"/>
            </a:ext>
            <a:ext uri="{147F2762-F138-4A5C-976F-8EAC2B608ADB}">
              <a16:predDERef xmlns:a16="http://schemas.microsoft.com/office/drawing/2014/main" pred="{8262248F-3462-438F-ACEE-8FE2999B0A50}"/>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2" name="AutoShape 1" descr="Profile picture of Bonar, Craig.">
          <a:extLst>
            <a:ext uri="{FF2B5EF4-FFF2-40B4-BE49-F238E27FC236}">
              <a16:creationId xmlns:a16="http://schemas.microsoft.com/office/drawing/2014/main" id="{7F1B4B71-973F-4C67-BC49-120F943DC79D}"/>
            </a:ext>
            <a:ext uri="{147F2762-F138-4A5C-976F-8EAC2B608ADB}">
              <a16:predDERef xmlns:a16="http://schemas.microsoft.com/office/drawing/2014/main" pred="{63F17601-F81A-4117-B22A-470CFE194A77}"/>
            </a:ext>
          </a:extLst>
        </xdr:cNvPr>
        <xdr:cNvSpPr>
          <a:spLocks noChangeAspect="1" noChangeArrowheads="1"/>
        </xdr:cNvSpPr>
      </xdr:nvSpPr>
      <xdr:spPr bwMode="auto">
        <a:xfrm>
          <a:off x="9048750" y="793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3" name="AutoShape 1" descr="Profile picture of Bonar, Craig.">
          <a:extLst>
            <a:ext uri="{FF2B5EF4-FFF2-40B4-BE49-F238E27FC236}">
              <a16:creationId xmlns:a16="http://schemas.microsoft.com/office/drawing/2014/main" id="{2B985F9D-24D6-4B35-9735-E0EE4BA017F1}"/>
            </a:ext>
            <a:ext uri="{147F2762-F138-4A5C-976F-8EAC2B608ADB}">
              <a16:predDERef xmlns:a16="http://schemas.microsoft.com/office/drawing/2014/main" pred="{89CD731D-A30B-4CA2-982C-C4E7249D0F29}"/>
            </a:ext>
          </a:extLst>
        </xdr:cNvPr>
        <xdr:cNvSpPr>
          <a:spLocks noChangeAspect="1" noChangeArrowheads="1"/>
        </xdr:cNvSpPr>
      </xdr:nvSpPr>
      <xdr:spPr bwMode="auto">
        <a:xfrm>
          <a:off x="9048750" y="793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4" name="AutoShape 1" descr="Profile picture of Bonar, Craig.">
          <a:extLst>
            <a:ext uri="{FF2B5EF4-FFF2-40B4-BE49-F238E27FC236}">
              <a16:creationId xmlns:a16="http://schemas.microsoft.com/office/drawing/2014/main" id="{27F8BEB8-8872-4203-9AE5-49AFB4A06E4C}"/>
            </a:ext>
            <a:ext uri="{147F2762-F138-4A5C-976F-8EAC2B608ADB}">
              <a16:predDERef xmlns:a16="http://schemas.microsoft.com/office/drawing/2014/main" pred="{5066D610-98E8-474E-B344-69BEDDA75D2D}"/>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5" name="AutoShape 1" descr="Profile picture of Bonar, Craig.">
          <a:extLst>
            <a:ext uri="{FF2B5EF4-FFF2-40B4-BE49-F238E27FC236}">
              <a16:creationId xmlns:a16="http://schemas.microsoft.com/office/drawing/2014/main" id="{544B6CE8-6DFB-4519-B09A-3B33FC38815B}"/>
            </a:ext>
            <a:ext uri="{147F2762-F138-4A5C-976F-8EAC2B608ADB}">
              <a16:predDERef xmlns:a16="http://schemas.microsoft.com/office/drawing/2014/main" pred="{F120BFF9-B107-4FA0-9A9A-79F553D3E9BD}"/>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6" name="AutoShape 1" descr="Profile picture of Bonar, Craig.">
          <a:extLst>
            <a:ext uri="{FF2B5EF4-FFF2-40B4-BE49-F238E27FC236}">
              <a16:creationId xmlns:a16="http://schemas.microsoft.com/office/drawing/2014/main" id="{38B4AC64-98E6-4A73-A5D0-1C03D89DFD62}"/>
            </a:ext>
            <a:ext uri="{147F2762-F138-4A5C-976F-8EAC2B608ADB}">
              <a16:predDERef xmlns:a16="http://schemas.microsoft.com/office/drawing/2014/main" pred="{9CEE4CAE-F43B-4160-9462-71781524E636}"/>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7" name="AutoShape 1" descr="Profile picture of Bonar, Craig.">
          <a:extLst>
            <a:ext uri="{FF2B5EF4-FFF2-40B4-BE49-F238E27FC236}">
              <a16:creationId xmlns:a16="http://schemas.microsoft.com/office/drawing/2014/main" id="{05AB031B-36FD-4CD1-B479-B98C5EF6382C}"/>
            </a:ext>
            <a:ext uri="{147F2762-F138-4A5C-976F-8EAC2B608ADB}">
              <a16:predDERef xmlns:a16="http://schemas.microsoft.com/office/drawing/2014/main" pred="{92697BCC-026E-4D2E-AC2D-BE9B8F1B3AD4}"/>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8" name="AutoShape 1" descr="Profile picture of Bonar, Craig.">
          <a:extLst>
            <a:ext uri="{FF2B5EF4-FFF2-40B4-BE49-F238E27FC236}">
              <a16:creationId xmlns:a16="http://schemas.microsoft.com/office/drawing/2014/main" id="{88BAC86D-66E8-466E-979B-0C811C8C3B6E}"/>
            </a:ext>
            <a:ext uri="{147F2762-F138-4A5C-976F-8EAC2B608ADB}">
              <a16:predDERef xmlns:a16="http://schemas.microsoft.com/office/drawing/2014/main" pred="{3C9CE594-7406-44E9-A048-F1D71FDAB07B}"/>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69" name="AutoShape 1" descr="Profile picture of Bonar, Craig.">
          <a:extLst>
            <a:ext uri="{FF2B5EF4-FFF2-40B4-BE49-F238E27FC236}">
              <a16:creationId xmlns:a16="http://schemas.microsoft.com/office/drawing/2014/main" id="{FC4C0A6D-53DE-4094-91C7-17A87CAF44EA}"/>
            </a:ext>
            <a:ext uri="{147F2762-F138-4A5C-976F-8EAC2B608ADB}">
              <a16:predDERef xmlns:a16="http://schemas.microsoft.com/office/drawing/2014/main" pred="{97D95D8C-0203-4A6B-8B8A-956C6E2C0C3F}"/>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0" name="AutoShape 1" descr="Profile picture of Bonar, Craig.">
          <a:extLst>
            <a:ext uri="{FF2B5EF4-FFF2-40B4-BE49-F238E27FC236}">
              <a16:creationId xmlns:a16="http://schemas.microsoft.com/office/drawing/2014/main" id="{AF0B325D-D994-41D0-990A-224A9FEDA0C6}"/>
            </a:ext>
            <a:ext uri="{147F2762-F138-4A5C-976F-8EAC2B608ADB}">
              <a16:predDERef xmlns:a16="http://schemas.microsoft.com/office/drawing/2014/main" pred="{6D81507E-B8E5-4442-AADE-1A89BFAAA01B}"/>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1" name="AutoShape 1" descr="Profile picture of Bonar, Craig.">
          <a:extLst>
            <a:ext uri="{FF2B5EF4-FFF2-40B4-BE49-F238E27FC236}">
              <a16:creationId xmlns:a16="http://schemas.microsoft.com/office/drawing/2014/main" id="{30E438F4-5A08-4363-99D3-4642EF23C945}"/>
            </a:ext>
            <a:ext uri="{147F2762-F138-4A5C-976F-8EAC2B608ADB}">
              <a16:predDERef xmlns:a16="http://schemas.microsoft.com/office/drawing/2014/main" pred="{69A46267-21E9-4441-B3D8-8BB8275E5314}"/>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2" name="AutoShape 1" descr="Profile picture of Bonar, Craig.">
          <a:extLst>
            <a:ext uri="{FF2B5EF4-FFF2-40B4-BE49-F238E27FC236}">
              <a16:creationId xmlns:a16="http://schemas.microsoft.com/office/drawing/2014/main" id="{BA3D5535-C5C8-4C08-9D5C-28029CCBFFB7}"/>
            </a:ext>
            <a:ext uri="{147F2762-F138-4A5C-976F-8EAC2B608ADB}">
              <a16:predDERef xmlns:a16="http://schemas.microsoft.com/office/drawing/2014/main" pred="{100EBC04-F5CF-45F3-BDEF-201308A02532}"/>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3" name="AutoShape 1" descr="Profile picture of Bonar, Craig.">
          <a:extLst>
            <a:ext uri="{FF2B5EF4-FFF2-40B4-BE49-F238E27FC236}">
              <a16:creationId xmlns:a16="http://schemas.microsoft.com/office/drawing/2014/main" id="{B0D6C232-BFF5-4703-AE54-1587A0D96FCB}"/>
            </a:ext>
            <a:ext uri="{147F2762-F138-4A5C-976F-8EAC2B608ADB}">
              <a16:predDERef xmlns:a16="http://schemas.microsoft.com/office/drawing/2014/main" pred="{83E864B7-7575-4C21-A87A-FC82563C612F}"/>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4" name="AutoShape 1" descr="Profile picture of Bonar, Craig.">
          <a:extLst>
            <a:ext uri="{FF2B5EF4-FFF2-40B4-BE49-F238E27FC236}">
              <a16:creationId xmlns:a16="http://schemas.microsoft.com/office/drawing/2014/main" id="{B50C0AF9-E6A7-405D-85A8-BCF5B5FACE9F}"/>
            </a:ext>
            <a:ext uri="{147F2762-F138-4A5C-976F-8EAC2B608ADB}">
              <a16:predDERef xmlns:a16="http://schemas.microsoft.com/office/drawing/2014/main" pred="{A5E164FF-1DF9-4A35-AA0A-8B80707F5071}"/>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5" name="AutoShape 1" descr="Profile picture of Bonar, Craig.">
          <a:extLst>
            <a:ext uri="{FF2B5EF4-FFF2-40B4-BE49-F238E27FC236}">
              <a16:creationId xmlns:a16="http://schemas.microsoft.com/office/drawing/2014/main" id="{6AE187C5-9F2C-4B7A-9523-FFD459A4F476}"/>
            </a:ext>
            <a:ext uri="{147F2762-F138-4A5C-976F-8EAC2B608ADB}">
              <a16:predDERef xmlns:a16="http://schemas.microsoft.com/office/drawing/2014/main" pred="{5167F6DF-1216-4C0A-BDAF-3CE336A01EE5}"/>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6" name="AutoShape 1" descr="Profile picture of Bonar, Craig.">
          <a:extLst>
            <a:ext uri="{FF2B5EF4-FFF2-40B4-BE49-F238E27FC236}">
              <a16:creationId xmlns:a16="http://schemas.microsoft.com/office/drawing/2014/main" id="{08955806-93C9-4360-AA88-9393E917B98F}"/>
            </a:ext>
            <a:ext uri="{147F2762-F138-4A5C-976F-8EAC2B608ADB}">
              <a16:predDERef xmlns:a16="http://schemas.microsoft.com/office/drawing/2014/main" pred="{AEC4DAC8-BE04-4CFA-98C1-73827698EDFE}"/>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109</xdr:row>
      <xdr:rowOff>0</xdr:rowOff>
    </xdr:from>
    <xdr:ext cx="304800" cy="304800"/>
    <xdr:sp macro="" textlink="">
      <xdr:nvSpPr>
        <xdr:cNvPr id="77" name="AutoShape 1" descr="Profile picture of Bonar, Craig.">
          <a:extLst>
            <a:ext uri="{FF2B5EF4-FFF2-40B4-BE49-F238E27FC236}">
              <a16:creationId xmlns:a16="http://schemas.microsoft.com/office/drawing/2014/main" id="{682267AB-2754-478A-B3C5-54613B8470B0}"/>
            </a:ext>
            <a:ext uri="{147F2762-F138-4A5C-976F-8EAC2B608ADB}">
              <a16:predDERef xmlns:a16="http://schemas.microsoft.com/office/drawing/2014/main" pred="{D6835200-3ECB-46A4-A8EE-CFEDF9DF5E9A}"/>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78" name="AutoShape 1" descr="Profile picture of Bonar, Craig.">
          <a:extLst>
            <a:ext uri="{FF2B5EF4-FFF2-40B4-BE49-F238E27FC236}">
              <a16:creationId xmlns:a16="http://schemas.microsoft.com/office/drawing/2014/main" id="{37AD0F29-F589-4F26-9C4A-5E55FF9A7A92}"/>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79" name="AutoShape 1" descr="Profile picture of Bonar, Craig.">
          <a:extLst>
            <a:ext uri="{FF2B5EF4-FFF2-40B4-BE49-F238E27FC236}">
              <a16:creationId xmlns:a16="http://schemas.microsoft.com/office/drawing/2014/main" id="{94B2B734-D32D-4458-AFB4-8D4C160675CA}"/>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0" name="AutoShape 1" descr="Profile picture of Bonar, Craig.">
          <a:extLst>
            <a:ext uri="{FF2B5EF4-FFF2-40B4-BE49-F238E27FC236}">
              <a16:creationId xmlns:a16="http://schemas.microsoft.com/office/drawing/2014/main" id="{1C285FB4-09ED-4ED4-B564-A23CFAECCFF9}"/>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1" name="AutoShape 1" descr="Profile picture of Bonar, Craig.">
          <a:extLst>
            <a:ext uri="{FF2B5EF4-FFF2-40B4-BE49-F238E27FC236}">
              <a16:creationId xmlns:a16="http://schemas.microsoft.com/office/drawing/2014/main" id="{135E82A8-B1E2-4E41-8E9B-084892D9BF85}"/>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2" name="AutoShape 1" descr="Profile picture of Bonar, Craig.">
          <a:extLst>
            <a:ext uri="{FF2B5EF4-FFF2-40B4-BE49-F238E27FC236}">
              <a16:creationId xmlns:a16="http://schemas.microsoft.com/office/drawing/2014/main" id="{3590F22E-30B6-461D-A8B9-A0ABA5677D49}"/>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3" name="AutoShape 1" descr="Profile picture of Bonar, Craig.">
          <a:extLst>
            <a:ext uri="{FF2B5EF4-FFF2-40B4-BE49-F238E27FC236}">
              <a16:creationId xmlns:a16="http://schemas.microsoft.com/office/drawing/2014/main" id="{E92935E2-52C0-444D-A2FD-78D6B9B44720}"/>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4" name="AutoShape 1" descr="Profile picture of Bonar, Craig.">
          <a:extLst>
            <a:ext uri="{FF2B5EF4-FFF2-40B4-BE49-F238E27FC236}">
              <a16:creationId xmlns:a16="http://schemas.microsoft.com/office/drawing/2014/main" id="{B7493594-365D-479A-A87C-025C79768D1A}"/>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5" name="AutoShape 1" descr="Profile picture of Bonar, Craig.">
          <a:extLst>
            <a:ext uri="{FF2B5EF4-FFF2-40B4-BE49-F238E27FC236}">
              <a16:creationId xmlns:a16="http://schemas.microsoft.com/office/drawing/2014/main" id="{F0E33FFE-71F4-4414-A662-441F175EB36F}"/>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6" name="AutoShape 1" descr="Profile picture of Bonar, Craig.">
          <a:extLst>
            <a:ext uri="{FF2B5EF4-FFF2-40B4-BE49-F238E27FC236}">
              <a16:creationId xmlns:a16="http://schemas.microsoft.com/office/drawing/2014/main" id="{AB904EC7-1145-4235-B6B6-2A92CC21EBCA}"/>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7" name="AutoShape 1" descr="Profile picture of Bonar, Craig.">
          <a:extLst>
            <a:ext uri="{FF2B5EF4-FFF2-40B4-BE49-F238E27FC236}">
              <a16:creationId xmlns:a16="http://schemas.microsoft.com/office/drawing/2014/main" id="{CC8FBBE7-E433-4CBE-A5EA-475647096902}"/>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8" name="AutoShape 1" descr="Profile picture of Bonar, Craig.">
          <a:extLst>
            <a:ext uri="{FF2B5EF4-FFF2-40B4-BE49-F238E27FC236}">
              <a16:creationId xmlns:a16="http://schemas.microsoft.com/office/drawing/2014/main" id="{02A3A7C1-6646-419A-9450-AC616F4BD01D}"/>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69</xdr:col>
      <xdr:colOff>3174999</xdr:colOff>
      <xdr:row>109</xdr:row>
      <xdr:rowOff>0</xdr:rowOff>
    </xdr:from>
    <xdr:ext cx="304800" cy="304800"/>
    <xdr:sp macro="" textlink="">
      <xdr:nvSpPr>
        <xdr:cNvPr id="89" name="AutoShape 1" descr="Profile picture of Bonar, Craig.">
          <a:extLst>
            <a:ext uri="{FF2B5EF4-FFF2-40B4-BE49-F238E27FC236}">
              <a16:creationId xmlns:a16="http://schemas.microsoft.com/office/drawing/2014/main" id="{BFF62690-C62B-4898-B41B-1E660428CD10}"/>
            </a:ext>
          </a:extLst>
        </xdr:cNvPr>
        <xdr:cNvSpPr>
          <a:spLocks noChangeAspect="1" noChangeArrowheads="1"/>
        </xdr:cNvSpPr>
      </xdr:nvSpPr>
      <xdr:spPr bwMode="auto">
        <a:xfrm>
          <a:off x="44942124"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45</xdr:col>
      <xdr:colOff>0</xdr:colOff>
      <xdr:row>62</xdr:row>
      <xdr:rowOff>0</xdr:rowOff>
    </xdr:from>
    <xdr:ext cx="304800" cy="304800"/>
    <xdr:sp macro="" textlink="">
      <xdr:nvSpPr>
        <xdr:cNvPr id="2" name="AutoShape 1" descr="Profile picture of Bonar, Craig.">
          <a:extLst>
            <a:ext uri="{FF2B5EF4-FFF2-40B4-BE49-F238E27FC236}">
              <a16:creationId xmlns:a16="http://schemas.microsoft.com/office/drawing/2014/main" id="{BAE6869A-B4FE-490A-9A2B-49DA1464445B}"/>
            </a:ext>
          </a:extLst>
        </xdr:cNvPr>
        <xdr:cNvSpPr>
          <a:spLocks noChangeAspect="1" noChangeArrowheads="1"/>
        </xdr:cNvSpPr>
      </xdr:nvSpPr>
      <xdr:spPr bwMode="auto">
        <a:xfrm>
          <a:off x="9048750" y="684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13</xdr:row>
      <xdr:rowOff>0</xdr:rowOff>
    </xdr:from>
    <xdr:ext cx="304800" cy="323850"/>
    <xdr:sp macro="" textlink="">
      <xdr:nvSpPr>
        <xdr:cNvPr id="3" name="AutoShape 1" descr="Profile picture of Bonar, Craig.">
          <a:extLst>
            <a:ext uri="{FF2B5EF4-FFF2-40B4-BE49-F238E27FC236}">
              <a16:creationId xmlns:a16="http://schemas.microsoft.com/office/drawing/2014/main" id="{1064E5E7-726E-4F91-AB98-0E5D196AEE5A}"/>
            </a:ext>
          </a:extLst>
        </xdr:cNvPr>
        <xdr:cNvSpPr>
          <a:spLocks noChangeAspect="1" noChangeArrowheads="1"/>
        </xdr:cNvSpPr>
      </xdr:nvSpPr>
      <xdr:spPr bwMode="auto">
        <a:xfrm>
          <a:off x="9048750" y="8477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44</xdr:col>
      <xdr:colOff>603250</xdr:colOff>
      <xdr:row>100</xdr:row>
      <xdr:rowOff>0</xdr:rowOff>
    </xdr:from>
    <xdr:ext cx="304800" cy="304800"/>
    <xdr:sp macro="" textlink="">
      <xdr:nvSpPr>
        <xdr:cNvPr id="4" name="AutoShape 1" descr="Profile picture of Bonar, Craig.">
          <a:extLst>
            <a:ext uri="{FF2B5EF4-FFF2-40B4-BE49-F238E27FC236}">
              <a16:creationId xmlns:a16="http://schemas.microsoft.com/office/drawing/2014/main" id="{A633C5E3-3C14-40A6-9263-15F34AE908C2}"/>
            </a:ext>
          </a:extLst>
        </xdr:cNvPr>
        <xdr:cNvSpPr>
          <a:spLocks noChangeAspect="1" noChangeArrowheads="1"/>
        </xdr:cNvSpPr>
      </xdr:nvSpPr>
      <xdr:spPr bwMode="auto">
        <a:xfrm>
          <a:off x="9042400" y="572039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5" name="AutoShape 1" descr="Profile picture of Bonar, Craig.">
          <a:extLst>
            <a:ext uri="{FF2B5EF4-FFF2-40B4-BE49-F238E27FC236}">
              <a16:creationId xmlns:a16="http://schemas.microsoft.com/office/drawing/2014/main" id="{E1227F04-0B43-4C4A-BAA0-175017D041C8}"/>
            </a:ext>
          </a:extLst>
        </xdr:cNvPr>
        <xdr:cNvSpPr>
          <a:spLocks noChangeAspect="1" noChangeArrowheads="1"/>
        </xdr:cNvSpPr>
      </xdr:nvSpPr>
      <xdr:spPr bwMode="auto">
        <a:xfrm>
          <a:off x="9048750" y="88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20</xdr:row>
      <xdr:rowOff>0</xdr:rowOff>
    </xdr:from>
    <xdr:ext cx="304800" cy="304800"/>
    <xdr:sp macro="" textlink="">
      <xdr:nvSpPr>
        <xdr:cNvPr id="6" name="AutoShape 1" descr="Profile picture of Bonar, Craig.">
          <a:extLst>
            <a:ext uri="{FF2B5EF4-FFF2-40B4-BE49-F238E27FC236}">
              <a16:creationId xmlns:a16="http://schemas.microsoft.com/office/drawing/2014/main" id="{533BE7E6-449E-41A8-8ED5-AD583C1B3317}"/>
            </a:ext>
          </a:extLst>
        </xdr:cNvPr>
        <xdr:cNvSpPr>
          <a:spLocks noChangeAspect="1" noChangeArrowheads="1"/>
        </xdr:cNvSpPr>
      </xdr:nvSpPr>
      <xdr:spPr bwMode="auto">
        <a:xfrm>
          <a:off x="904875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21</xdr:row>
      <xdr:rowOff>0</xdr:rowOff>
    </xdr:from>
    <xdr:ext cx="304800" cy="304800"/>
    <xdr:sp macro="" textlink="">
      <xdr:nvSpPr>
        <xdr:cNvPr id="7" name="AutoShape 1" descr="Profile picture of Bonar, Craig.">
          <a:extLst>
            <a:ext uri="{FF2B5EF4-FFF2-40B4-BE49-F238E27FC236}">
              <a16:creationId xmlns:a16="http://schemas.microsoft.com/office/drawing/2014/main" id="{CF73737A-87E1-4181-89CD-2956768F9CBC}"/>
            </a:ext>
          </a:extLst>
        </xdr:cNvPr>
        <xdr:cNvSpPr>
          <a:spLocks noChangeAspect="1" noChangeArrowheads="1"/>
        </xdr:cNvSpPr>
      </xdr:nvSpPr>
      <xdr:spPr bwMode="auto">
        <a:xfrm>
          <a:off x="9048750" y="1046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22</xdr:row>
      <xdr:rowOff>0</xdr:rowOff>
    </xdr:from>
    <xdr:ext cx="304800" cy="304800"/>
    <xdr:sp macro="" textlink="">
      <xdr:nvSpPr>
        <xdr:cNvPr id="8" name="AutoShape 1" descr="Profile picture of Bonar, Craig.">
          <a:extLst>
            <a:ext uri="{FF2B5EF4-FFF2-40B4-BE49-F238E27FC236}">
              <a16:creationId xmlns:a16="http://schemas.microsoft.com/office/drawing/2014/main" id="{77740A6E-FB66-4117-B343-7CA218DBE0AE}"/>
            </a:ext>
          </a:extLst>
        </xdr:cNvPr>
        <xdr:cNvSpPr>
          <a:spLocks noChangeAspect="1" noChangeArrowheads="1"/>
        </xdr:cNvSpPr>
      </xdr:nvSpPr>
      <xdr:spPr bwMode="auto">
        <a:xfrm>
          <a:off x="9048750" y="1064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22</xdr:row>
      <xdr:rowOff>0</xdr:rowOff>
    </xdr:from>
    <xdr:ext cx="304800" cy="304800"/>
    <xdr:sp macro="" textlink="">
      <xdr:nvSpPr>
        <xdr:cNvPr id="9" name="AutoShape 1" descr="Profile picture of Bonar, Craig.">
          <a:extLst>
            <a:ext uri="{FF2B5EF4-FFF2-40B4-BE49-F238E27FC236}">
              <a16:creationId xmlns:a16="http://schemas.microsoft.com/office/drawing/2014/main" id="{0A7909EA-0AF8-48FA-8B72-6DAC9C3BF85D}"/>
            </a:ext>
          </a:extLst>
        </xdr:cNvPr>
        <xdr:cNvSpPr>
          <a:spLocks noChangeAspect="1" noChangeArrowheads="1"/>
        </xdr:cNvSpPr>
      </xdr:nvSpPr>
      <xdr:spPr bwMode="auto">
        <a:xfrm>
          <a:off x="9048750" y="1064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10" name="AutoShape 1" descr="Profile picture of Bonar, Craig.">
          <a:extLst>
            <a:ext uri="{FF2B5EF4-FFF2-40B4-BE49-F238E27FC236}">
              <a16:creationId xmlns:a16="http://schemas.microsoft.com/office/drawing/2014/main" id="{E7EE3610-6552-4877-A756-3F168F738423}"/>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11" name="AutoShape 1" descr="Profile picture of Bonar, Craig.">
          <a:extLst>
            <a:ext uri="{FF2B5EF4-FFF2-40B4-BE49-F238E27FC236}">
              <a16:creationId xmlns:a16="http://schemas.microsoft.com/office/drawing/2014/main" id="{5BB9A615-E449-433B-B11C-7742AEAD2FBC}"/>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12" name="AutoShape 1" descr="Profile picture of Bonar, Craig.">
          <a:extLst>
            <a:ext uri="{FF2B5EF4-FFF2-40B4-BE49-F238E27FC236}">
              <a16:creationId xmlns:a16="http://schemas.microsoft.com/office/drawing/2014/main" id="{D3CCEC88-17D2-4DD4-9C84-6C45849B4BD1}"/>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112</xdr:row>
      <xdr:rowOff>0</xdr:rowOff>
    </xdr:from>
    <xdr:ext cx="304800" cy="304800"/>
    <xdr:sp macro="" textlink="">
      <xdr:nvSpPr>
        <xdr:cNvPr id="13" name="AutoShape 1" descr="Profile picture of Bonar, Craig.">
          <a:extLst>
            <a:ext uri="{FF2B5EF4-FFF2-40B4-BE49-F238E27FC236}">
              <a16:creationId xmlns:a16="http://schemas.microsoft.com/office/drawing/2014/main" id="{3A6ED7EB-2319-4BE5-AA8F-7441FDDAA3B9}"/>
            </a:ext>
          </a:extLst>
        </xdr:cNvPr>
        <xdr:cNvSpPr>
          <a:spLocks noChangeAspect="1" noChangeArrowheads="1"/>
        </xdr:cNvSpPr>
      </xdr:nvSpPr>
      <xdr:spPr bwMode="auto">
        <a:xfrm>
          <a:off x="904875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114</xdr:row>
      <xdr:rowOff>0</xdr:rowOff>
    </xdr:from>
    <xdr:ext cx="304800" cy="304800"/>
    <xdr:sp macro="" textlink="">
      <xdr:nvSpPr>
        <xdr:cNvPr id="14" name="AutoShape 1" descr="Profile picture of Bonar, Craig.">
          <a:extLst>
            <a:ext uri="{FF2B5EF4-FFF2-40B4-BE49-F238E27FC236}">
              <a16:creationId xmlns:a16="http://schemas.microsoft.com/office/drawing/2014/main" id="{564ECC42-0066-492F-B5F6-456DBCD2988B}"/>
            </a:ext>
          </a:extLst>
        </xdr:cNvPr>
        <xdr:cNvSpPr>
          <a:spLocks noChangeAspect="1" noChangeArrowheads="1"/>
        </xdr:cNvSpPr>
      </xdr:nvSpPr>
      <xdr:spPr bwMode="auto">
        <a:xfrm>
          <a:off x="9048750" y="1300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117</xdr:row>
      <xdr:rowOff>0</xdr:rowOff>
    </xdr:from>
    <xdr:ext cx="304800" cy="304800"/>
    <xdr:sp macro="" textlink="">
      <xdr:nvSpPr>
        <xdr:cNvPr id="15" name="AutoShape 1" descr="Profile picture of Bonar, Craig.">
          <a:extLst>
            <a:ext uri="{FF2B5EF4-FFF2-40B4-BE49-F238E27FC236}">
              <a16:creationId xmlns:a16="http://schemas.microsoft.com/office/drawing/2014/main" id="{0814E078-6C55-4E26-B92A-A3CFDB875E4A}"/>
            </a:ext>
          </a:extLst>
        </xdr:cNvPr>
        <xdr:cNvSpPr>
          <a:spLocks noChangeAspect="1" noChangeArrowheads="1"/>
        </xdr:cNvSpPr>
      </xdr:nvSpPr>
      <xdr:spPr bwMode="auto">
        <a:xfrm>
          <a:off x="9048750" y="1354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117</xdr:row>
      <xdr:rowOff>0</xdr:rowOff>
    </xdr:from>
    <xdr:ext cx="304800" cy="304800"/>
    <xdr:sp macro="" textlink="">
      <xdr:nvSpPr>
        <xdr:cNvPr id="16" name="AutoShape 1" descr="Profile picture of Bonar, Craig.">
          <a:extLst>
            <a:ext uri="{FF2B5EF4-FFF2-40B4-BE49-F238E27FC236}">
              <a16:creationId xmlns:a16="http://schemas.microsoft.com/office/drawing/2014/main" id="{CB488EF8-91C5-4609-A52B-D1B3438A20A2}"/>
            </a:ext>
          </a:extLst>
        </xdr:cNvPr>
        <xdr:cNvSpPr>
          <a:spLocks noChangeAspect="1" noChangeArrowheads="1"/>
        </xdr:cNvSpPr>
      </xdr:nvSpPr>
      <xdr:spPr bwMode="auto">
        <a:xfrm>
          <a:off x="9048750" y="1354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120</xdr:row>
      <xdr:rowOff>0</xdr:rowOff>
    </xdr:from>
    <xdr:ext cx="304800" cy="314325"/>
    <xdr:sp macro="" textlink="">
      <xdr:nvSpPr>
        <xdr:cNvPr id="17" name="AutoShape 1" descr="Profile picture of Bonar, Craig.">
          <a:extLst>
            <a:ext uri="{FF2B5EF4-FFF2-40B4-BE49-F238E27FC236}">
              <a16:creationId xmlns:a16="http://schemas.microsoft.com/office/drawing/2014/main" id="{9951D919-BF13-4F9F-8B16-8BC9CEAD7AD1}"/>
            </a:ext>
          </a:extLst>
        </xdr:cNvPr>
        <xdr:cNvSpPr>
          <a:spLocks noChangeAspect="1" noChangeArrowheads="1"/>
        </xdr:cNvSpPr>
      </xdr:nvSpPr>
      <xdr:spPr bwMode="auto">
        <a:xfrm>
          <a:off x="9048750" y="14087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120</xdr:row>
      <xdr:rowOff>0</xdr:rowOff>
    </xdr:from>
    <xdr:ext cx="304800" cy="314325"/>
    <xdr:sp macro="" textlink="">
      <xdr:nvSpPr>
        <xdr:cNvPr id="18" name="AutoShape 1" descr="Profile picture of Bonar, Craig.">
          <a:extLst>
            <a:ext uri="{FF2B5EF4-FFF2-40B4-BE49-F238E27FC236}">
              <a16:creationId xmlns:a16="http://schemas.microsoft.com/office/drawing/2014/main" id="{FCFC076E-23A5-437D-A629-EDAF3F47D267}"/>
            </a:ext>
          </a:extLst>
        </xdr:cNvPr>
        <xdr:cNvSpPr>
          <a:spLocks noChangeAspect="1" noChangeArrowheads="1"/>
        </xdr:cNvSpPr>
      </xdr:nvSpPr>
      <xdr:spPr bwMode="auto">
        <a:xfrm>
          <a:off x="9048750" y="14087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121</xdr:row>
      <xdr:rowOff>0</xdr:rowOff>
    </xdr:from>
    <xdr:ext cx="304800" cy="314325"/>
    <xdr:sp macro="" textlink="">
      <xdr:nvSpPr>
        <xdr:cNvPr id="19" name="AutoShape 1" descr="Profile picture of Bonar, Craig.">
          <a:extLst>
            <a:ext uri="{FF2B5EF4-FFF2-40B4-BE49-F238E27FC236}">
              <a16:creationId xmlns:a16="http://schemas.microsoft.com/office/drawing/2014/main" id="{64A1E32C-F0FE-468D-83AB-4F818D7762D4}"/>
            </a:ext>
          </a:extLst>
        </xdr:cNvPr>
        <xdr:cNvSpPr>
          <a:spLocks noChangeAspect="1" noChangeArrowheads="1"/>
        </xdr:cNvSpPr>
      </xdr:nvSpPr>
      <xdr:spPr bwMode="auto">
        <a:xfrm>
          <a:off x="9048750" y="142684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25</xdr:row>
      <xdr:rowOff>0</xdr:rowOff>
    </xdr:from>
    <xdr:ext cx="304800" cy="314325"/>
    <xdr:sp macro="" textlink="">
      <xdr:nvSpPr>
        <xdr:cNvPr id="20" name="AutoShape 1" descr="Profile picture of Bonar, Craig.">
          <a:extLst>
            <a:ext uri="{FF2B5EF4-FFF2-40B4-BE49-F238E27FC236}">
              <a16:creationId xmlns:a16="http://schemas.microsoft.com/office/drawing/2014/main" id="{5459D05A-9E36-4F30-A6DE-AE6031D5ACCA}"/>
            </a:ext>
          </a:extLst>
        </xdr:cNvPr>
        <xdr:cNvSpPr>
          <a:spLocks noChangeAspect="1" noChangeArrowheads="1"/>
        </xdr:cNvSpPr>
      </xdr:nvSpPr>
      <xdr:spPr bwMode="auto">
        <a:xfrm>
          <a:off x="9048750" y="144494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25</xdr:row>
      <xdr:rowOff>0</xdr:rowOff>
    </xdr:from>
    <xdr:ext cx="304800" cy="314325"/>
    <xdr:sp macro="" textlink="">
      <xdr:nvSpPr>
        <xdr:cNvPr id="21" name="AutoShape 1" descr="Profile picture of Bonar, Craig.">
          <a:extLst>
            <a:ext uri="{FF2B5EF4-FFF2-40B4-BE49-F238E27FC236}">
              <a16:creationId xmlns:a16="http://schemas.microsoft.com/office/drawing/2014/main" id="{8D0904AB-AA78-40F3-BFD3-4D14E1DD1A96}"/>
            </a:ext>
          </a:extLst>
        </xdr:cNvPr>
        <xdr:cNvSpPr>
          <a:spLocks noChangeAspect="1" noChangeArrowheads="1"/>
        </xdr:cNvSpPr>
      </xdr:nvSpPr>
      <xdr:spPr bwMode="auto">
        <a:xfrm>
          <a:off x="9048750" y="144494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120</xdr:row>
      <xdr:rowOff>0</xdr:rowOff>
    </xdr:from>
    <xdr:ext cx="304800" cy="304800"/>
    <xdr:sp macro="" textlink="">
      <xdr:nvSpPr>
        <xdr:cNvPr id="22" name="AutoShape 1" descr="Profile picture of Bonar, Craig.">
          <a:extLst>
            <a:ext uri="{FF2B5EF4-FFF2-40B4-BE49-F238E27FC236}">
              <a16:creationId xmlns:a16="http://schemas.microsoft.com/office/drawing/2014/main" id="{AF4E456E-74AC-4715-AF1A-33536A392010}"/>
            </a:ext>
          </a:extLst>
        </xdr:cNvPr>
        <xdr:cNvSpPr>
          <a:spLocks noChangeAspect="1" noChangeArrowheads="1"/>
        </xdr:cNvSpPr>
      </xdr:nvSpPr>
      <xdr:spPr bwMode="auto">
        <a:xfrm>
          <a:off x="9048750" y="1408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23" name="AutoShape 1" descr="Profile picture of Bonar, Craig.">
          <a:extLst>
            <a:ext uri="{FF2B5EF4-FFF2-40B4-BE49-F238E27FC236}">
              <a16:creationId xmlns:a16="http://schemas.microsoft.com/office/drawing/2014/main" id="{FD0932D4-ACA4-4C04-ACC1-FEDD26193E9A}"/>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23850"/>
    <xdr:sp macro="" textlink="">
      <xdr:nvSpPr>
        <xdr:cNvPr id="24" name="AutoShape 1" descr="Profile picture of Bonar, Craig.">
          <a:extLst>
            <a:ext uri="{FF2B5EF4-FFF2-40B4-BE49-F238E27FC236}">
              <a16:creationId xmlns:a16="http://schemas.microsoft.com/office/drawing/2014/main" id="{1E27AEED-D223-4A65-830B-15817F35B600}"/>
            </a:ext>
          </a:extLst>
        </xdr:cNvPr>
        <xdr:cNvSpPr>
          <a:spLocks noChangeAspect="1" noChangeArrowheads="1"/>
        </xdr:cNvSpPr>
      </xdr:nvSpPr>
      <xdr:spPr bwMode="auto">
        <a:xfrm>
          <a:off x="9048750" y="90201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25" name="AutoShape 1" descr="Profile picture of Bonar, Craig.">
          <a:extLst>
            <a:ext uri="{FF2B5EF4-FFF2-40B4-BE49-F238E27FC236}">
              <a16:creationId xmlns:a16="http://schemas.microsoft.com/office/drawing/2014/main" id="{199D7634-6D74-41C7-9A1C-C503E1795384}"/>
            </a:ext>
          </a:extLst>
        </xdr:cNvPr>
        <xdr:cNvSpPr>
          <a:spLocks noChangeAspect="1" noChangeArrowheads="1"/>
        </xdr:cNvSpPr>
      </xdr:nvSpPr>
      <xdr:spPr bwMode="auto">
        <a:xfrm>
          <a:off x="9048750" y="920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26" name="AutoShape 1" descr="Profile picture of Bonar, Craig.">
          <a:extLst>
            <a:ext uri="{FF2B5EF4-FFF2-40B4-BE49-F238E27FC236}">
              <a16:creationId xmlns:a16="http://schemas.microsoft.com/office/drawing/2014/main" id="{F4752AED-4CE1-48D9-B6D6-99391E062A53}"/>
            </a:ext>
          </a:extLst>
        </xdr:cNvPr>
        <xdr:cNvSpPr>
          <a:spLocks noChangeAspect="1" noChangeArrowheads="1"/>
        </xdr:cNvSpPr>
      </xdr:nvSpPr>
      <xdr:spPr bwMode="auto">
        <a:xfrm>
          <a:off x="904875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27" name="AutoShape 1" descr="Profile picture of Bonar, Craig.">
          <a:extLst>
            <a:ext uri="{FF2B5EF4-FFF2-40B4-BE49-F238E27FC236}">
              <a16:creationId xmlns:a16="http://schemas.microsoft.com/office/drawing/2014/main" id="{3DB8C533-2CA9-4120-B985-9EB3FD279B42}"/>
            </a:ext>
          </a:extLst>
        </xdr:cNvPr>
        <xdr:cNvSpPr>
          <a:spLocks noChangeAspect="1" noChangeArrowheads="1"/>
        </xdr:cNvSpPr>
      </xdr:nvSpPr>
      <xdr:spPr bwMode="auto">
        <a:xfrm>
          <a:off x="904875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23850"/>
    <xdr:sp macro="" textlink="">
      <xdr:nvSpPr>
        <xdr:cNvPr id="28" name="AutoShape 1" descr="Profile picture of Bonar, Craig.">
          <a:extLst>
            <a:ext uri="{FF2B5EF4-FFF2-40B4-BE49-F238E27FC236}">
              <a16:creationId xmlns:a16="http://schemas.microsoft.com/office/drawing/2014/main" id="{55F229CE-22FE-467C-B540-DCE43947051C}"/>
            </a:ext>
          </a:extLst>
        </xdr:cNvPr>
        <xdr:cNvSpPr>
          <a:spLocks noChangeAspect="1" noChangeArrowheads="1"/>
        </xdr:cNvSpPr>
      </xdr:nvSpPr>
      <xdr:spPr bwMode="auto">
        <a:xfrm>
          <a:off x="9048750" y="9563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29" name="AutoShape 1" descr="Profile picture of Bonar, Craig.">
          <a:extLst>
            <a:ext uri="{FF2B5EF4-FFF2-40B4-BE49-F238E27FC236}">
              <a16:creationId xmlns:a16="http://schemas.microsoft.com/office/drawing/2014/main" id="{8BC8AC6F-A4CE-4CEA-A140-E3B2FD87D040}"/>
            </a:ext>
          </a:extLst>
        </xdr:cNvPr>
        <xdr:cNvSpPr>
          <a:spLocks noChangeAspect="1" noChangeArrowheads="1"/>
        </xdr:cNvSpPr>
      </xdr:nvSpPr>
      <xdr:spPr bwMode="auto">
        <a:xfrm>
          <a:off x="9048750" y="974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30" name="AutoShape 1" descr="Profile picture of Bonar, Craig.">
          <a:extLst>
            <a:ext uri="{FF2B5EF4-FFF2-40B4-BE49-F238E27FC236}">
              <a16:creationId xmlns:a16="http://schemas.microsoft.com/office/drawing/2014/main" id="{40539C7D-E3EC-480E-BA25-9F9ED7716C1F}"/>
            </a:ext>
          </a:extLst>
        </xdr:cNvPr>
        <xdr:cNvSpPr>
          <a:spLocks noChangeAspect="1" noChangeArrowheads="1"/>
        </xdr:cNvSpPr>
      </xdr:nvSpPr>
      <xdr:spPr bwMode="auto">
        <a:xfrm>
          <a:off x="9048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31" name="AutoShape 1" descr="Profile picture of Bonar, Craig.">
          <a:extLst>
            <a:ext uri="{FF2B5EF4-FFF2-40B4-BE49-F238E27FC236}">
              <a16:creationId xmlns:a16="http://schemas.microsoft.com/office/drawing/2014/main" id="{CEB7CABC-F288-461E-8029-2929C061948D}"/>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32" name="AutoShape 1" descr="Profile picture of Bonar, Craig.">
          <a:extLst>
            <a:ext uri="{FF2B5EF4-FFF2-40B4-BE49-F238E27FC236}">
              <a16:creationId xmlns:a16="http://schemas.microsoft.com/office/drawing/2014/main" id="{196E67F3-4048-46A7-A91C-7527E65A3741}"/>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23</xdr:row>
      <xdr:rowOff>0</xdr:rowOff>
    </xdr:from>
    <xdr:ext cx="304800" cy="304800"/>
    <xdr:sp macro="" textlink="">
      <xdr:nvSpPr>
        <xdr:cNvPr id="33" name="AutoShape 1" descr="Profile picture of Bonar, Craig.">
          <a:extLst>
            <a:ext uri="{FF2B5EF4-FFF2-40B4-BE49-F238E27FC236}">
              <a16:creationId xmlns:a16="http://schemas.microsoft.com/office/drawing/2014/main" id="{4005CB12-8FD7-411C-A639-9E06FFFA8F89}"/>
            </a:ext>
          </a:extLst>
        </xdr:cNvPr>
        <xdr:cNvSpPr>
          <a:spLocks noChangeAspect="1" noChangeArrowheads="1"/>
        </xdr:cNvSpPr>
      </xdr:nvSpPr>
      <xdr:spPr bwMode="auto">
        <a:xfrm>
          <a:off x="9048750"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24</xdr:row>
      <xdr:rowOff>0</xdr:rowOff>
    </xdr:from>
    <xdr:ext cx="304800" cy="304800"/>
    <xdr:sp macro="" textlink="">
      <xdr:nvSpPr>
        <xdr:cNvPr id="34" name="AutoShape 1" descr="Profile picture of Bonar, Craig.">
          <a:extLst>
            <a:ext uri="{FF2B5EF4-FFF2-40B4-BE49-F238E27FC236}">
              <a16:creationId xmlns:a16="http://schemas.microsoft.com/office/drawing/2014/main" id="{976DEDC3-4701-4909-8302-112E19FF3E7A}"/>
            </a:ext>
          </a:extLst>
        </xdr:cNvPr>
        <xdr:cNvSpPr>
          <a:spLocks noChangeAspect="1" noChangeArrowheads="1"/>
        </xdr:cNvSpPr>
      </xdr:nvSpPr>
      <xdr:spPr bwMode="auto">
        <a:xfrm>
          <a:off x="9048750" y="1101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24</xdr:row>
      <xdr:rowOff>0</xdr:rowOff>
    </xdr:from>
    <xdr:ext cx="304800" cy="304800"/>
    <xdr:sp macro="" textlink="">
      <xdr:nvSpPr>
        <xdr:cNvPr id="35" name="AutoShape 1" descr="Profile picture of Bonar, Craig.">
          <a:extLst>
            <a:ext uri="{FF2B5EF4-FFF2-40B4-BE49-F238E27FC236}">
              <a16:creationId xmlns:a16="http://schemas.microsoft.com/office/drawing/2014/main" id="{35B4E87B-B179-4CB1-BF5C-E87CC589E3D3}"/>
            </a:ext>
          </a:extLst>
        </xdr:cNvPr>
        <xdr:cNvSpPr>
          <a:spLocks noChangeAspect="1" noChangeArrowheads="1"/>
        </xdr:cNvSpPr>
      </xdr:nvSpPr>
      <xdr:spPr bwMode="auto">
        <a:xfrm>
          <a:off x="9048750" y="1101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24</xdr:row>
      <xdr:rowOff>0</xdr:rowOff>
    </xdr:from>
    <xdr:ext cx="304800" cy="304800"/>
    <xdr:sp macro="" textlink="">
      <xdr:nvSpPr>
        <xdr:cNvPr id="36" name="AutoShape 1" descr="Profile picture of Bonar, Craig.">
          <a:extLst>
            <a:ext uri="{FF2B5EF4-FFF2-40B4-BE49-F238E27FC236}">
              <a16:creationId xmlns:a16="http://schemas.microsoft.com/office/drawing/2014/main" id="{AE81D42C-6B28-47F6-9565-66C57A83A991}"/>
            </a:ext>
          </a:extLst>
        </xdr:cNvPr>
        <xdr:cNvSpPr>
          <a:spLocks noChangeAspect="1" noChangeArrowheads="1"/>
        </xdr:cNvSpPr>
      </xdr:nvSpPr>
      <xdr:spPr bwMode="auto">
        <a:xfrm>
          <a:off x="9048750" y="1101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63</xdr:row>
      <xdr:rowOff>0</xdr:rowOff>
    </xdr:from>
    <xdr:ext cx="304800" cy="304800"/>
    <xdr:sp macro="" textlink="">
      <xdr:nvSpPr>
        <xdr:cNvPr id="37" name="AutoShape 1" descr="Profile picture of Bonar, Craig.">
          <a:extLst>
            <a:ext uri="{FF2B5EF4-FFF2-40B4-BE49-F238E27FC236}">
              <a16:creationId xmlns:a16="http://schemas.microsoft.com/office/drawing/2014/main" id="{0DB07B0A-7880-4DB7-8EAE-7A6A41952C87}"/>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63</xdr:row>
      <xdr:rowOff>0</xdr:rowOff>
    </xdr:from>
    <xdr:ext cx="304800" cy="304800"/>
    <xdr:sp macro="" textlink="">
      <xdr:nvSpPr>
        <xdr:cNvPr id="38" name="AutoShape 1" descr="Profile picture of Bonar, Craig.">
          <a:extLst>
            <a:ext uri="{FF2B5EF4-FFF2-40B4-BE49-F238E27FC236}">
              <a16:creationId xmlns:a16="http://schemas.microsoft.com/office/drawing/2014/main" id="{9484A369-CE1C-4BCA-92A8-D6FCA7E2F0DD}"/>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39" name="AutoShape 1" descr="Profile picture of Bonar, Craig.">
          <a:extLst>
            <a:ext uri="{FF2B5EF4-FFF2-40B4-BE49-F238E27FC236}">
              <a16:creationId xmlns:a16="http://schemas.microsoft.com/office/drawing/2014/main" id="{5612C937-D50F-47C0-935B-E913687F4B72}"/>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63</xdr:row>
      <xdr:rowOff>0</xdr:rowOff>
    </xdr:from>
    <xdr:ext cx="304800" cy="304800"/>
    <xdr:sp macro="" textlink="">
      <xdr:nvSpPr>
        <xdr:cNvPr id="40" name="AutoShape 1" descr="Profile picture of Bonar, Craig.">
          <a:extLst>
            <a:ext uri="{FF2B5EF4-FFF2-40B4-BE49-F238E27FC236}">
              <a16:creationId xmlns:a16="http://schemas.microsoft.com/office/drawing/2014/main" id="{E8AAF316-B73D-4603-8AEB-206E1CF24E1A}"/>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41" name="AutoShape 1" descr="Profile picture of Bonar, Craig.">
          <a:extLst>
            <a:ext uri="{FF2B5EF4-FFF2-40B4-BE49-F238E27FC236}">
              <a16:creationId xmlns:a16="http://schemas.microsoft.com/office/drawing/2014/main" id="{5ED5B189-4FA3-42E6-9A1E-EA5E1E5576C3}"/>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42" name="AutoShape 1" descr="Profile picture of Bonar, Craig.">
          <a:extLst>
            <a:ext uri="{FF2B5EF4-FFF2-40B4-BE49-F238E27FC236}">
              <a16:creationId xmlns:a16="http://schemas.microsoft.com/office/drawing/2014/main" id="{E98CF14C-6D07-49EF-84FB-87F60C69BE90}"/>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23850"/>
    <xdr:sp macro="" textlink="">
      <xdr:nvSpPr>
        <xdr:cNvPr id="43" name="AutoShape 1" descr="Profile picture of Bonar, Craig.">
          <a:extLst>
            <a:ext uri="{FF2B5EF4-FFF2-40B4-BE49-F238E27FC236}">
              <a16:creationId xmlns:a16="http://schemas.microsoft.com/office/drawing/2014/main" id="{F6817A12-E3A7-4450-B954-FC3EAABEA04D}"/>
            </a:ext>
          </a:extLst>
        </xdr:cNvPr>
        <xdr:cNvSpPr>
          <a:spLocks noChangeAspect="1" noChangeArrowheads="1"/>
        </xdr:cNvSpPr>
      </xdr:nvSpPr>
      <xdr:spPr bwMode="auto">
        <a:xfrm>
          <a:off x="9048750" y="101060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44" name="AutoShape 1" descr="Profile picture of Bonar, Craig.">
          <a:extLst>
            <a:ext uri="{FF2B5EF4-FFF2-40B4-BE49-F238E27FC236}">
              <a16:creationId xmlns:a16="http://schemas.microsoft.com/office/drawing/2014/main" id="{5212AF53-3489-4FC0-B7E0-49D3BD5CD46D}"/>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45" name="AutoShape 1" descr="Profile picture of Bonar, Craig.">
          <a:extLst>
            <a:ext uri="{FF2B5EF4-FFF2-40B4-BE49-F238E27FC236}">
              <a16:creationId xmlns:a16="http://schemas.microsoft.com/office/drawing/2014/main" id="{1C6647C0-9A07-4179-9B29-535570E0B800}"/>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23850"/>
    <xdr:sp macro="" textlink="">
      <xdr:nvSpPr>
        <xdr:cNvPr id="46" name="AutoShape 1" descr="Profile picture of Bonar, Craig.">
          <a:extLst>
            <a:ext uri="{FF2B5EF4-FFF2-40B4-BE49-F238E27FC236}">
              <a16:creationId xmlns:a16="http://schemas.microsoft.com/office/drawing/2014/main" id="{98AD53B3-AE6E-4250-8B7B-8DABC447F088}"/>
            </a:ext>
          </a:extLst>
        </xdr:cNvPr>
        <xdr:cNvSpPr>
          <a:spLocks noChangeAspect="1" noChangeArrowheads="1"/>
        </xdr:cNvSpPr>
      </xdr:nvSpPr>
      <xdr:spPr bwMode="auto">
        <a:xfrm>
          <a:off x="9048750" y="101060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47" name="AutoShape 1" descr="Profile picture of Bonar, Craig.">
          <a:extLst>
            <a:ext uri="{FF2B5EF4-FFF2-40B4-BE49-F238E27FC236}">
              <a16:creationId xmlns:a16="http://schemas.microsoft.com/office/drawing/2014/main" id="{1179DC6A-82FB-4923-A947-6FD96B094B52}"/>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48" name="AutoShape 1" descr="Profile picture of Bonar, Craig.">
          <a:extLst>
            <a:ext uri="{FF2B5EF4-FFF2-40B4-BE49-F238E27FC236}">
              <a16:creationId xmlns:a16="http://schemas.microsoft.com/office/drawing/2014/main" id="{7DCC5273-5675-4C55-A63C-E81D7DA865A8}"/>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49" name="AutoShape 1" descr="Profile picture of Bonar, Craig.">
          <a:extLst>
            <a:ext uri="{FF2B5EF4-FFF2-40B4-BE49-F238E27FC236}">
              <a16:creationId xmlns:a16="http://schemas.microsoft.com/office/drawing/2014/main" id="{ED0324EC-6941-46D1-B896-CC8A7A9BE4D6}"/>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23850"/>
    <xdr:sp macro="" textlink="">
      <xdr:nvSpPr>
        <xdr:cNvPr id="50" name="AutoShape 1" descr="Profile picture of Bonar, Craig.">
          <a:extLst>
            <a:ext uri="{FF2B5EF4-FFF2-40B4-BE49-F238E27FC236}">
              <a16:creationId xmlns:a16="http://schemas.microsoft.com/office/drawing/2014/main" id="{AE1ABF75-B355-403B-AD0B-897C697173DB}"/>
            </a:ext>
          </a:extLst>
        </xdr:cNvPr>
        <xdr:cNvSpPr>
          <a:spLocks noChangeAspect="1" noChangeArrowheads="1"/>
        </xdr:cNvSpPr>
      </xdr:nvSpPr>
      <xdr:spPr bwMode="auto">
        <a:xfrm>
          <a:off x="9048750" y="101060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51" name="AutoShape 1" descr="Profile picture of Bonar, Craig.">
          <a:extLst>
            <a:ext uri="{FF2B5EF4-FFF2-40B4-BE49-F238E27FC236}">
              <a16:creationId xmlns:a16="http://schemas.microsoft.com/office/drawing/2014/main" id="{3E83526A-427F-4941-A8D1-4B135203FDC4}"/>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19</xdr:row>
      <xdr:rowOff>0</xdr:rowOff>
    </xdr:from>
    <xdr:ext cx="304800" cy="304800"/>
    <xdr:sp macro="" textlink="">
      <xdr:nvSpPr>
        <xdr:cNvPr id="52" name="AutoShape 1" descr="Profile picture of Bonar, Craig.">
          <a:extLst>
            <a:ext uri="{FF2B5EF4-FFF2-40B4-BE49-F238E27FC236}">
              <a16:creationId xmlns:a16="http://schemas.microsoft.com/office/drawing/2014/main" id="{C1D99C2A-905B-45A4-8BC8-036F1595F3AF}"/>
            </a:ext>
          </a:extLst>
        </xdr:cNvPr>
        <xdr:cNvSpPr>
          <a:spLocks noChangeAspect="1" noChangeArrowheads="1"/>
        </xdr:cNvSpPr>
      </xdr:nvSpPr>
      <xdr:spPr bwMode="auto">
        <a:xfrm>
          <a:off x="9048750"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63</xdr:row>
      <xdr:rowOff>0</xdr:rowOff>
    </xdr:from>
    <xdr:ext cx="304800" cy="304800"/>
    <xdr:sp macro="" textlink="">
      <xdr:nvSpPr>
        <xdr:cNvPr id="53" name="AutoShape 1" descr="Profile picture of Bonar, Craig.">
          <a:extLst>
            <a:ext uri="{FF2B5EF4-FFF2-40B4-BE49-F238E27FC236}">
              <a16:creationId xmlns:a16="http://schemas.microsoft.com/office/drawing/2014/main" id="{08AD89FE-5B59-4E89-BD7A-A996414F56CB}"/>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64</xdr:row>
      <xdr:rowOff>0</xdr:rowOff>
    </xdr:from>
    <xdr:ext cx="304800" cy="304800"/>
    <xdr:sp macro="" textlink="">
      <xdr:nvSpPr>
        <xdr:cNvPr id="54" name="AutoShape 1" descr="Profile picture of Bonar, Craig.">
          <a:extLst>
            <a:ext uri="{FF2B5EF4-FFF2-40B4-BE49-F238E27FC236}">
              <a16:creationId xmlns:a16="http://schemas.microsoft.com/office/drawing/2014/main" id="{55C00C77-AB3D-4132-AD7A-CA48D40726EC}"/>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64</xdr:row>
      <xdr:rowOff>0</xdr:rowOff>
    </xdr:from>
    <xdr:ext cx="304800" cy="304800"/>
    <xdr:sp macro="" textlink="">
      <xdr:nvSpPr>
        <xdr:cNvPr id="55" name="AutoShape 1" descr="Profile picture of Bonar, Craig.">
          <a:extLst>
            <a:ext uri="{FF2B5EF4-FFF2-40B4-BE49-F238E27FC236}">
              <a16:creationId xmlns:a16="http://schemas.microsoft.com/office/drawing/2014/main" id="{BD03EA74-A48D-4203-97AF-8C4D3D61E03F}"/>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64</xdr:row>
      <xdr:rowOff>0</xdr:rowOff>
    </xdr:from>
    <xdr:ext cx="304800" cy="304800"/>
    <xdr:sp macro="" textlink="">
      <xdr:nvSpPr>
        <xdr:cNvPr id="56" name="AutoShape 1" descr="Profile picture of Bonar, Craig.">
          <a:extLst>
            <a:ext uri="{FF2B5EF4-FFF2-40B4-BE49-F238E27FC236}">
              <a16:creationId xmlns:a16="http://schemas.microsoft.com/office/drawing/2014/main" id="{DD523281-5AB3-4868-9C2F-30EEC087F9B4}"/>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63</xdr:row>
      <xdr:rowOff>0</xdr:rowOff>
    </xdr:from>
    <xdr:ext cx="304800" cy="304800"/>
    <xdr:sp macro="" textlink="">
      <xdr:nvSpPr>
        <xdr:cNvPr id="57" name="AutoShape 1" descr="Profile picture of Bonar, Craig.">
          <a:extLst>
            <a:ext uri="{FF2B5EF4-FFF2-40B4-BE49-F238E27FC236}">
              <a16:creationId xmlns:a16="http://schemas.microsoft.com/office/drawing/2014/main" id="{5C8E4870-DD54-4FC0-8EE5-0747B7190D7C}"/>
            </a:ext>
            <a:ext uri="{147F2762-F138-4A5C-976F-8EAC2B608ADB}">
              <a16:predDERef xmlns:a16="http://schemas.microsoft.com/office/drawing/2014/main" pred="{8D7D3223-29EA-4A48-B693-FFBA7DAD3EFD}"/>
            </a:ext>
          </a:extLst>
        </xdr:cNvPr>
        <xdr:cNvSpPr>
          <a:spLocks noChangeAspect="1" noChangeArrowheads="1"/>
        </xdr:cNvSpPr>
      </xdr:nvSpPr>
      <xdr:spPr bwMode="auto">
        <a:xfrm>
          <a:off x="904875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64</xdr:row>
      <xdr:rowOff>0</xdr:rowOff>
    </xdr:from>
    <xdr:ext cx="304800" cy="304800"/>
    <xdr:sp macro="" textlink="">
      <xdr:nvSpPr>
        <xdr:cNvPr id="58" name="AutoShape 1" descr="Profile picture of Bonar, Craig.">
          <a:extLst>
            <a:ext uri="{FF2B5EF4-FFF2-40B4-BE49-F238E27FC236}">
              <a16:creationId xmlns:a16="http://schemas.microsoft.com/office/drawing/2014/main" id="{97F6B6DA-81BD-48E6-B0CD-60A55C8F71E8}"/>
            </a:ext>
            <a:ext uri="{147F2762-F138-4A5C-976F-8EAC2B608ADB}">
              <a16:predDERef xmlns:a16="http://schemas.microsoft.com/office/drawing/2014/main" pred="{6EF44340-22B0-4E25-A1E2-2394DF2E0DBA}"/>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64</xdr:row>
      <xdr:rowOff>0</xdr:rowOff>
    </xdr:from>
    <xdr:ext cx="304800" cy="304800"/>
    <xdr:sp macro="" textlink="">
      <xdr:nvSpPr>
        <xdr:cNvPr id="59" name="AutoShape 1" descr="Profile picture of Bonar, Craig.">
          <a:extLst>
            <a:ext uri="{FF2B5EF4-FFF2-40B4-BE49-F238E27FC236}">
              <a16:creationId xmlns:a16="http://schemas.microsoft.com/office/drawing/2014/main" id="{688F0349-E1AB-4DD2-AD30-B4AE56FD1B91}"/>
            </a:ext>
            <a:ext uri="{147F2762-F138-4A5C-976F-8EAC2B608ADB}">
              <a16:predDERef xmlns:a16="http://schemas.microsoft.com/office/drawing/2014/main" pred="{78CFAB14-CEA2-452C-9F85-FB2EBFEF9DE0}"/>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64</xdr:row>
      <xdr:rowOff>0</xdr:rowOff>
    </xdr:from>
    <xdr:ext cx="304800" cy="304800"/>
    <xdr:sp macro="" textlink="">
      <xdr:nvSpPr>
        <xdr:cNvPr id="60" name="AutoShape 1" descr="Profile picture of Bonar, Craig.">
          <a:extLst>
            <a:ext uri="{FF2B5EF4-FFF2-40B4-BE49-F238E27FC236}">
              <a16:creationId xmlns:a16="http://schemas.microsoft.com/office/drawing/2014/main" id="{2D4848E5-96CB-42BC-A196-9F6580287335}"/>
            </a:ext>
            <a:ext uri="{147F2762-F138-4A5C-976F-8EAC2B608ADB}">
              <a16:predDERef xmlns:a16="http://schemas.microsoft.com/office/drawing/2014/main" pred="{723D6576-E220-4DC4-B428-EDC1CA73C6FB}"/>
            </a:ext>
          </a:extLst>
        </xdr:cNvPr>
        <xdr:cNvSpPr>
          <a:spLocks noChangeAspect="1" noChangeArrowheads="1"/>
        </xdr:cNvSpPr>
      </xdr:nvSpPr>
      <xdr:spPr bwMode="auto">
        <a:xfrm>
          <a:off x="9048750" y="721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68</xdr:row>
      <xdr:rowOff>0</xdr:rowOff>
    </xdr:from>
    <xdr:ext cx="304800" cy="304800"/>
    <xdr:sp macro="" textlink="">
      <xdr:nvSpPr>
        <xdr:cNvPr id="61" name="AutoShape 1" descr="Profile picture of Bonar, Craig.">
          <a:extLst>
            <a:ext uri="{FF2B5EF4-FFF2-40B4-BE49-F238E27FC236}">
              <a16:creationId xmlns:a16="http://schemas.microsoft.com/office/drawing/2014/main" id="{82440DB8-ABB6-4F48-89FB-F28F59C42CCF}"/>
            </a:ext>
            <a:ext uri="{147F2762-F138-4A5C-976F-8EAC2B608ADB}">
              <a16:predDERef xmlns:a16="http://schemas.microsoft.com/office/drawing/2014/main" pred="{63F17601-F81A-4117-B22A-470CFE194A77}"/>
            </a:ext>
          </a:extLst>
        </xdr:cNvPr>
        <xdr:cNvSpPr>
          <a:spLocks noChangeAspect="1" noChangeArrowheads="1"/>
        </xdr:cNvSpPr>
      </xdr:nvSpPr>
      <xdr:spPr bwMode="auto">
        <a:xfrm>
          <a:off x="9048750" y="793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68</xdr:row>
      <xdr:rowOff>0</xdr:rowOff>
    </xdr:from>
    <xdr:ext cx="304800" cy="304800"/>
    <xdr:sp macro="" textlink="">
      <xdr:nvSpPr>
        <xdr:cNvPr id="62" name="AutoShape 1" descr="Profile picture of Bonar, Craig.">
          <a:extLst>
            <a:ext uri="{FF2B5EF4-FFF2-40B4-BE49-F238E27FC236}">
              <a16:creationId xmlns:a16="http://schemas.microsoft.com/office/drawing/2014/main" id="{75BB493C-E737-43D4-8D36-52BD510B5DD0}"/>
            </a:ext>
            <a:ext uri="{147F2762-F138-4A5C-976F-8EAC2B608ADB}">
              <a16:predDERef xmlns:a16="http://schemas.microsoft.com/office/drawing/2014/main" pred="{89CD731D-A30B-4CA2-982C-C4E7249D0F29}"/>
            </a:ext>
          </a:extLst>
        </xdr:cNvPr>
        <xdr:cNvSpPr>
          <a:spLocks noChangeAspect="1" noChangeArrowheads="1"/>
        </xdr:cNvSpPr>
      </xdr:nvSpPr>
      <xdr:spPr bwMode="auto">
        <a:xfrm>
          <a:off x="9048750" y="793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3" name="AutoShape 1" descr="Profile picture of Bonar, Craig.">
          <a:extLst>
            <a:ext uri="{FF2B5EF4-FFF2-40B4-BE49-F238E27FC236}">
              <a16:creationId xmlns:a16="http://schemas.microsoft.com/office/drawing/2014/main" id="{A7F85B2E-2D5A-49C2-8FE3-01CA789E4B82}"/>
            </a:ext>
            <a:ext uri="{147F2762-F138-4A5C-976F-8EAC2B608ADB}">
              <a16:predDERef xmlns:a16="http://schemas.microsoft.com/office/drawing/2014/main" pred="{5066D610-98E8-474E-B344-69BEDDA75D2D}"/>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4" name="AutoShape 1" descr="Profile picture of Bonar, Craig.">
          <a:extLst>
            <a:ext uri="{FF2B5EF4-FFF2-40B4-BE49-F238E27FC236}">
              <a16:creationId xmlns:a16="http://schemas.microsoft.com/office/drawing/2014/main" id="{BA56F4E4-2FAB-4A5E-AEE0-6BFBC6563FFC}"/>
            </a:ext>
            <a:ext uri="{147F2762-F138-4A5C-976F-8EAC2B608ADB}">
              <a16:predDERef xmlns:a16="http://schemas.microsoft.com/office/drawing/2014/main" pred="{F120BFF9-B107-4FA0-9A9A-79F553D3E9BD}"/>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5" name="AutoShape 1" descr="Profile picture of Bonar, Craig.">
          <a:extLst>
            <a:ext uri="{FF2B5EF4-FFF2-40B4-BE49-F238E27FC236}">
              <a16:creationId xmlns:a16="http://schemas.microsoft.com/office/drawing/2014/main" id="{43D0B8EC-EFF3-4449-84EE-D20FFD9D4A31}"/>
            </a:ext>
            <a:ext uri="{147F2762-F138-4A5C-976F-8EAC2B608ADB}">
              <a16:predDERef xmlns:a16="http://schemas.microsoft.com/office/drawing/2014/main" pred="{9CEE4CAE-F43B-4160-9462-71781524E636}"/>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6" name="AutoShape 1" descr="Profile picture of Bonar, Craig.">
          <a:extLst>
            <a:ext uri="{FF2B5EF4-FFF2-40B4-BE49-F238E27FC236}">
              <a16:creationId xmlns:a16="http://schemas.microsoft.com/office/drawing/2014/main" id="{5E1E5226-1BB6-49F3-BC1A-DFE21C17970A}"/>
            </a:ext>
            <a:ext uri="{147F2762-F138-4A5C-976F-8EAC2B608ADB}">
              <a16:predDERef xmlns:a16="http://schemas.microsoft.com/office/drawing/2014/main" pred="{92697BCC-026E-4D2E-AC2D-BE9B8F1B3AD4}"/>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7" name="AutoShape 1" descr="Profile picture of Bonar, Craig.">
          <a:extLst>
            <a:ext uri="{FF2B5EF4-FFF2-40B4-BE49-F238E27FC236}">
              <a16:creationId xmlns:a16="http://schemas.microsoft.com/office/drawing/2014/main" id="{7748A8F5-74E7-4510-81AC-098E30FA78C8}"/>
            </a:ext>
            <a:ext uri="{147F2762-F138-4A5C-976F-8EAC2B608ADB}">
              <a16:predDERef xmlns:a16="http://schemas.microsoft.com/office/drawing/2014/main" pred="{3C9CE594-7406-44E9-A048-F1D71FDAB07B}"/>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8" name="AutoShape 1" descr="Profile picture of Bonar, Craig.">
          <a:extLst>
            <a:ext uri="{FF2B5EF4-FFF2-40B4-BE49-F238E27FC236}">
              <a16:creationId xmlns:a16="http://schemas.microsoft.com/office/drawing/2014/main" id="{9D0CA184-8F45-460B-B00D-A1A0D7887168}"/>
            </a:ext>
            <a:ext uri="{147F2762-F138-4A5C-976F-8EAC2B608ADB}">
              <a16:predDERef xmlns:a16="http://schemas.microsoft.com/office/drawing/2014/main" pred="{97D95D8C-0203-4A6B-8B8A-956C6E2C0C3F}"/>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67</xdr:row>
      <xdr:rowOff>0</xdr:rowOff>
    </xdr:from>
    <xdr:ext cx="304800" cy="304800"/>
    <xdr:sp macro="" textlink="">
      <xdr:nvSpPr>
        <xdr:cNvPr id="69" name="AutoShape 1" descr="Profile picture of Bonar, Craig.">
          <a:extLst>
            <a:ext uri="{FF2B5EF4-FFF2-40B4-BE49-F238E27FC236}">
              <a16:creationId xmlns:a16="http://schemas.microsoft.com/office/drawing/2014/main" id="{08CBF8FE-7C19-4DE3-9A49-A2CD2CB7E72C}"/>
            </a:ext>
            <a:ext uri="{147F2762-F138-4A5C-976F-8EAC2B608ADB}">
              <a16:predDERef xmlns:a16="http://schemas.microsoft.com/office/drawing/2014/main" pred="{6D81507E-B8E5-4442-AADE-1A89BFAAA01B}"/>
            </a:ext>
          </a:extLst>
        </xdr:cNvPr>
        <xdr:cNvSpPr>
          <a:spLocks noChangeAspect="1" noChangeArrowheads="1"/>
        </xdr:cNvSpPr>
      </xdr:nvSpPr>
      <xdr:spPr bwMode="auto">
        <a:xfrm>
          <a:off x="9048750"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65</xdr:row>
      <xdr:rowOff>0</xdr:rowOff>
    </xdr:from>
    <xdr:ext cx="304800" cy="304800"/>
    <xdr:sp macro="" textlink="">
      <xdr:nvSpPr>
        <xdr:cNvPr id="70" name="AutoShape 1" descr="Profile picture of Bonar, Craig.">
          <a:extLst>
            <a:ext uri="{FF2B5EF4-FFF2-40B4-BE49-F238E27FC236}">
              <a16:creationId xmlns:a16="http://schemas.microsoft.com/office/drawing/2014/main" id="{27229DDE-2F5E-464D-837C-3AF36C917F0A}"/>
            </a:ext>
            <a:ext uri="{147F2762-F138-4A5C-976F-8EAC2B608ADB}">
              <a16:predDERef xmlns:a16="http://schemas.microsoft.com/office/drawing/2014/main" pred="{69A46267-21E9-4441-B3D8-8BB8275E5314}"/>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65</xdr:row>
      <xdr:rowOff>0</xdr:rowOff>
    </xdr:from>
    <xdr:ext cx="304800" cy="304800"/>
    <xdr:sp macro="" textlink="">
      <xdr:nvSpPr>
        <xdr:cNvPr id="71" name="AutoShape 1" descr="Profile picture of Bonar, Craig.">
          <a:extLst>
            <a:ext uri="{FF2B5EF4-FFF2-40B4-BE49-F238E27FC236}">
              <a16:creationId xmlns:a16="http://schemas.microsoft.com/office/drawing/2014/main" id="{2F0BB414-6E11-4975-B6B7-E8FBF32CF949}"/>
            </a:ext>
            <a:ext uri="{147F2762-F138-4A5C-976F-8EAC2B608ADB}">
              <a16:predDERef xmlns:a16="http://schemas.microsoft.com/office/drawing/2014/main" pred="{100EBC04-F5CF-45F3-BDEF-201308A02532}"/>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65</xdr:row>
      <xdr:rowOff>0</xdr:rowOff>
    </xdr:from>
    <xdr:ext cx="304800" cy="304800"/>
    <xdr:sp macro="" textlink="">
      <xdr:nvSpPr>
        <xdr:cNvPr id="72" name="AutoShape 1" descr="Profile picture of Bonar, Craig.">
          <a:extLst>
            <a:ext uri="{FF2B5EF4-FFF2-40B4-BE49-F238E27FC236}">
              <a16:creationId xmlns:a16="http://schemas.microsoft.com/office/drawing/2014/main" id="{E3D61385-095A-454A-B6F3-3B6B84BDDA2C}"/>
            </a:ext>
            <a:ext uri="{147F2762-F138-4A5C-976F-8EAC2B608ADB}">
              <a16:predDERef xmlns:a16="http://schemas.microsoft.com/office/drawing/2014/main" pred="{83E864B7-7575-4C21-A87A-FC82563C612F}"/>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65</xdr:row>
      <xdr:rowOff>0</xdr:rowOff>
    </xdr:from>
    <xdr:ext cx="304800" cy="304800"/>
    <xdr:sp macro="" textlink="">
      <xdr:nvSpPr>
        <xdr:cNvPr id="73" name="AutoShape 1" descr="Profile picture of Bonar, Craig.">
          <a:extLst>
            <a:ext uri="{FF2B5EF4-FFF2-40B4-BE49-F238E27FC236}">
              <a16:creationId xmlns:a16="http://schemas.microsoft.com/office/drawing/2014/main" id="{1D1E4FF9-DE79-43AB-B56E-CAA82BD93459}"/>
            </a:ext>
            <a:ext uri="{147F2762-F138-4A5C-976F-8EAC2B608ADB}">
              <a16:predDERef xmlns:a16="http://schemas.microsoft.com/office/drawing/2014/main" pred="{A5E164FF-1DF9-4A35-AA0A-8B80707F5071}"/>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65</xdr:row>
      <xdr:rowOff>0</xdr:rowOff>
    </xdr:from>
    <xdr:ext cx="304800" cy="304800"/>
    <xdr:sp macro="" textlink="">
      <xdr:nvSpPr>
        <xdr:cNvPr id="74" name="AutoShape 1" descr="Profile picture of Bonar, Craig.">
          <a:extLst>
            <a:ext uri="{FF2B5EF4-FFF2-40B4-BE49-F238E27FC236}">
              <a16:creationId xmlns:a16="http://schemas.microsoft.com/office/drawing/2014/main" id="{E14F5758-E772-48DF-B192-2E664A2423D1}"/>
            </a:ext>
            <a:ext uri="{147F2762-F138-4A5C-976F-8EAC2B608ADB}">
              <a16:predDERef xmlns:a16="http://schemas.microsoft.com/office/drawing/2014/main" pred="{5167F6DF-1216-4C0A-BDAF-3CE336A01EE5}"/>
            </a:ext>
          </a:extLst>
        </xdr:cNvPr>
        <xdr:cNvSpPr>
          <a:spLocks noChangeAspect="1" noChangeArrowheads="1"/>
        </xdr:cNvSpPr>
      </xdr:nvSpPr>
      <xdr:spPr bwMode="auto">
        <a:xfrm>
          <a:off x="9048750"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7938</xdr:colOff>
      <xdr:row>65</xdr:row>
      <xdr:rowOff>31750</xdr:rowOff>
    </xdr:from>
    <xdr:ext cx="304800" cy="304800"/>
    <xdr:sp macro="" textlink="">
      <xdr:nvSpPr>
        <xdr:cNvPr id="75" name="AutoShape 1" descr="Profile picture of Bonar, Craig.">
          <a:extLst>
            <a:ext uri="{FF2B5EF4-FFF2-40B4-BE49-F238E27FC236}">
              <a16:creationId xmlns:a16="http://schemas.microsoft.com/office/drawing/2014/main" id="{6A3257D4-7BD0-4F30-AB42-B5D5151CAE80}"/>
            </a:ext>
            <a:ext uri="{147F2762-F138-4A5C-976F-8EAC2B608ADB}">
              <a16:predDERef xmlns:a16="http://schemas.microsoft.com/office/drawing/2014/main" pred="{AEC4DAC8-BE04-4CFA-98C1-73827698EDFE}"/>
            </a:ext>
          </a:extLst>
        </xdr:cNvPr>
        <xdr:cNvSpPr>
          <a:spLocks noChangeAspect="1" noChangeArrowheads="1"/>
        </xdr:cNvSpPr>
      </xdr:nvSpPr>
      <xdr:spPr bwMode="auto">
        <a:xfrm>
          <a:off x="9056688" y="742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76" name="AutoShape 1" descr="Profile picture of Bonar, Craig.">
          <a:extLst>
            <a:ext uri="{FF2B5EF4-FFF2-40B4-BE49-F238E27FC236}">
              <a16:creationId xmlns:a16="http://schemas.microsoft.com/office/drawing/2014/main" id="{6DA8BEE7-9740-4264-ACEC-9F752975EE97}"/>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77" name="AutoShape 1" descr="Profile picture of Bonar, Craig.">
          <a:extLst>
            <a:ext uri="{FF2B5EF4-FFF2-40B4-BE49-F238E27FC236}">
              <a16:creationId xmlns:a16="http://schemas.microsoft.com/office/drawing/2014/main" id="{C1ECF269-EE79-4D2B-9C2B-11A111AE1E53}"/>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78" name="AutoShape 1" descr="Profile picture of Bonar, Craig.">
          <a:extLst>
            <a:ext uri="{FF2B5EF4-FFF2-40B4-BE49-F238E27FC236}">
              <a16:creationId xmlns:a16="http://schemas.microsoft.com/office/drawing/2014/main" id="{F26EFBB0-F056-4DB1-AFC5-394D14A4DE47}"/>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79" name="AutoShape 1" descr="Profile picture of Bonar, Craig.">
          <a:extLst>
            <a:ext uri="{FF2B5EF4-FFF2-40B4-BE49-F238E27FC236}">
              <a16:creationId xmlns:a16="http://schemas.microsoft.com/office/drawing/2014/main" id="{52AE370E-570B-483B-BE4A-576838A3DACA}"/>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0" name="AutoShape 1" descr="Profile picture of Bonar, Craig.">
          <a:extLst>
            <a:ext uri="{FF2B5EF4-FFF2-40B4-BE49-F238E27FC236}">
              <a16:creationId xmlns:a16="http://schemas.microsoft.com/office/drawing/2014/main" id="{54581347-8438-4F5D-A75A-96E3D1456D02}"/>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1" name="AutoShape 1" descr="Profile picture of Bonar, Craig.">
          <a:extLst>
            <a:ext uri="{FF2B5EF4-FFF2-40B4-BE49-F238E27FC236}">
              <a16:creationId xmlns:a16="http://schemas.microsoft.com/office/drawing/2014/main" id="{B0CAE4D3-9B9D-4970-A403-A3EEEA50C67C}"/>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2" name="AutoShape 1" descr="Profile picture of Bonar, Craig.">
          <a:extLst>
            <a:ext uri="{FF2B5EF4-FFF2-40B4-BE49-F238E27FC236}">
              <a16:creationId xmlns:a16="http://schemas.microsoft.com/office/drawing/2014/main" id="{FB2074B8-2E34-480F-B8A7-BFBB87BDAE9F}"/>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3" name="AutoShape 1" descr="Profile picture of Bonar, Craig.">
          <a:extLst>
            <a:ext uri="{FF2B5EF4-FFF2-40B4-BE49-F238E27FC236}">
              <a16:creationId xmlns:a16="http://schemas.microsoft.com/office/drawing/2014/main" id="{C0CB87DD-F373-4881-9BEB-1CDA50636461}"/>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4" name="AutoShape 1" descr="Profile picture of Bonar, Craig.">
          <a:extLst>
            <a:ext uri="{FF2B5EF4-FFF2-40B4-BE49-F238E27FC236}">
              <a16:creationId xmlns:a16="http://schemas.microsoft.com/office/drawing/2014/main" id="{CDDAFFA2-0B76-49C3-BF99-5FD00FC672AD}"/>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5" name="AutoShape 1" descr="Profile picture of Bonar, Craig.">
          <a:extLst>
            <a:ext uri="{FF2B5EF4-FFF2-40B4-BE49-F238E27FC236}">
              <a16:creationId xmlns:a16="http://schemas.microsoft.com/office/drawing/2014/main" id="{4F1DC599-B5B2-4F21-B830-1EAB645BB330}"/>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6" name="AutoShape 1" descr="Profile picture of Bonar, Craig.">
          <a:extLst>
            <a:ext uri="{FF2B5EF4-FFF2-40B4-BE49-F238E27FC236}">
              <a16:creationId xmlns:a16="http://schemas.microsoft.com/office/drawing/2014/main" id="{C8509959-FC1C-495F-822C-D5C17AA6D82B}"/>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101</xdr:col>
      <xdr:colOff>3174999</xdr:colOff>
      <xdr:row>109</xdr:row>
      <xdr:rowOff>0</xdr:rowOff>
    </xdr:from>
    <xdr:ext cx="304800" cy="304800"/>
    <xdr:sp macro="" textlink="">
      <xdr:nvSpPr>
        <xdr:cNvPr id="87" name="AutoShape 1" descr="Profile picture of Bonar, Craig.">
          <a:extLst>
            <a:ext uri="{FF2B5EF4-FFF2-40B4-BE49-F238E27FC236}">
              <a16:creationId xmlns:a16="http://schemas.microsoft.com/office/drawing/2014/main" id="{5655CDDC-A742-4553-8BBE-2CCCC17F9E5D}"/>
            </a:ext>
          </a:extLst>
        </xdr:cNvPr>
        <xdr:cNvSpPr>
          <a:spLocks noChangeAspect="1" noChangeArrowheads="1"/>
        </xdr:cNvSpPr>
      </xdr:nvSpPr>
      <xdr:spPr bwMode="auto">
        <a:xfrm>
          <a:off x="44942124" y="120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12</xdr:col>
      <xdr:colOff>28575</xdr:colOff>
      <xdr:row>18</xdr:row>
      <xdr:rowOff>114299</xdr:rowOff>
    </xdr:from>
    <xdr:to>
      <xdr:col>18</xdr:col>
      <xdr:colOff>664952</xdr:colOff>
      <xdr:row>34</xdr:row>
      <xdr:rowOff>228600</xdr:rowOff>
    </xdr:to>
    <xdr:graphicFrame macro="">
      <xdr:nvGraphicFramePr>
        <xdr:cNvPr id="2" name="Chart 1">
          <a:extLst>
            <a:ext uri="{FF2B5EF4-FFF2-40B4-BE49-F238E27FC236}">
              <a16:creationId xmlns:a16="http://schemas.microsoft.com/office/drawing/2014/main" id="{E61012A1-4C2E-2C85-AF69-EE04C810C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47626</xdr:colOff>
      <xdr:row>0</xdr:row>
      <xdr:rowOff>152401</xdr:rowOff>
    </xdr:from>
    <xdr:to>
      <xdr:col>18</xdr:col>
      <xdr:colOff>657226</xdr:colOff>
      <xdr:row>17</xdr:row>
      <xdr:rowOff>95250</xdr:rowOff>
    </xdr:to>
    <xdr:graphicFrame macro="">
      <xdr:nvGraphicFramePr>
        <xdr:cNvPr id="3" name="Chart 2">
          <a:extLst>
            <a:ext uri="{FF2B5EF4-FFF2-40B4-BE49-F238E27FC236}">
              <a16:creationId xmlns:a16="http://schemas.microsoft.com/office/drawing/2014/main" id="{4E2CCD9E-1999-AADE-6301-43E933AD08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28</xdr:row>
      <xdr:rowOff>8783</xdr:rowOff>
    </xdr:from>
    <xdr:to>
      <xdr:col>9</xdr:col>
      <xdr:colOff>46144</xdr:colOff>
      <xdr:row>52</xdr:row>
      <xdr:rowOff>31750</xdr:rowOff>
    </xdr:to>
    <xdr:graphicFrame macro="">
      <xdr:nvGraphicFramePr>
        <xdr:cNvPr id="5" name="Chart 3">
          <a:extLst>
            <a:ext uri="{FF2B5EF4-FFF2-40B4-BE49-F238E27FC236}">
              <a16:creationId xmlns:a16="http://schemas.microsoft.com/office/drawing/2014/main" id="{4F281560-ADAA-7925-F567-E1CA32AABA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Will%20Chivell\SA%20AA%2026\Capex\Capex%20Model\AER%20-%20Final%20decision%20-%20AGN(SA)%20Revised%20Final%20Proposal%20Attachment%208.7A%20-%20Revised%20Capex%20Forecast%20Model%20-%20CONFIDENTIAL.xlsx" TargetMode="External"/><Relationship Id="rId1" Type="http://schemas.openxmlformats.org/officeDocument/2006/relationships/externalLinkPath" Target="https://agig365.sharepoint.com/Will%20Chivell/SA%20AA%2026/Capex/Capex%20Model/AER%20-%20Final%20decision%20-%20AGN(SA)%20Revised%20Final%20Proposal%20Attachment%208.7A%20-%20Revised%20Capex%20Forecast%20Model%20-%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Category Index"/>
      <sheetName val="Mapping"/>
      <sheetName val="Inputs &gt;&gt;&gt;"/>
      <sheetName val="CPI"/>
      <sheetName val="Real Cost Escalation"/>
      <sheetName val="New Growth Volumes"/>
      <sheetName val="Unit rate categories"/>
      <sheetName val="IT Changes from AGN IR23"/>
      <sheetName val="Non Unit rate categories"/>
      <sheetName val="Overheads"/>
      <sheetName val="Calculations &gt;&gt;&gt;"/>
      <sheetName val="Category Summary"/>
      <sheetName val="+Overheads"/>
      <sheetName val="Consolidated Summary"/>
      <sheetName val="Outputs &gt;&gt;&gt;"/>
      <sheetName val="PTRM Input"/>
      <sheetName val="Business Case input"/>
      <sheetName val="Cap Cons (via PTRM)"/>
      <sheetName val="AER Summary"/>
    </sheetNames>
    <sheetDataSet>
      <sheetData sheetId="0"/>
      <sheetData sheetId="1"/>
      <sheetData sheetId="2"/>
      <sheetData sheetId="3"/>
      <sheetData sheetId="4"/>
      <sheetData sheetId="5">
        <row r="21">
          <cell r="F21">
            <v>1.0339391377760105</v>
          </cell>
        </row>
      </sheetData>
      <sheetData sheetId="6"/>
      <sheetData sheetId="7"/>
      <sheetData sheetId="8"/>
      <sheetData sheetId="9"/>
      <sheetData sheetId="10"/>
      <sheetData sheetId="11"/>
      <sheetData sheetId="12"/>
      <sheetData sheetId="13"/>
      <sheetData sheetId="14">
        <row r="10">
          <cell r="AN10">
            <v>2.9021413551601327</v>
          </cell>
        </row>
      </sheetData>
      <sheetData sheetId="15">
        <row r="29">
          <cell r="O29">
            <v>48.950425372739964</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AGN SA">
      <a:dk1>
        <a:sysClr val="windowText" lastClr="000000"/>
      </a:dk1>
      <a:lt1>
        <a:sysClr val="window" lastClr="FFFFFF"/>
      </a:lt1>
      <a:dk2>
        <a:srgbClr val="003C71"/>
      </a:dk2>
      <a:lt2>
        <a:srgbClr val="00A3E0"/>
      </a:lt2>
      <a:accent1>
        <a:srgbClr val="E35205"/>
      </a:accent1>
      <a:accent2>
        <a:srgbClr val="F2A900"/>
      </a:accent2>
      <a:accent3>
        <a:srgbClr val="43B02A"/>
      </a:accent3>
      <a:accent4>
        <a:srgbClr val="008C95"/>
      </a:accent4>
      <a:accent5>
        <a:srgbClr val="9E007E"/>
      </a:accent5>
      <a:accent6>
        <a:srgbClr val="615E9B"/>
      </a:accent6>
      <a:hlink>
        <a:srgbClr val="B4B5DF"/>
      </a:hlink>
      <a:folHlink>
        <a:srgbClr val="9CDBD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65" dT="2025-01-16T03:54:02.39" personId="{00000000-0000-0000-0000-000000000000}" id="{1CF79585-1848-4EBF-A8F9-AA3F0EF7FEC6}">
    <text>Will correct when 25/26 numbers rolled in</text>
  </threadedComment>
</ThreadedComments>
</file>

<file path=xl/threadedComments/threadedComment2.xml><?xml version="1.0" encoding="utf-8"?>
<ThreadedComments xmlns="http://schemas.microsoft.com/office/spreadsheetml/2018/threadedcomments" xmlns:x="http://schemas.openxmlformats.org/spreadsheetml/2006/main">
  <threadedComment ref="DB6" dT="2024-07-10T08:47:00.33" personId="{00000000-0000-0000-0000-000000000000}" id="{B18B6CF5-5D82-476E-9F35-BE65960BF97C}">
    <text>Only required for internal model. Don't include in final submission</text>
  </threadedComment>
  <threadedComment ref="AQ40" dT="2024-07-15T04:53:39.61" personId="{00000000-0000-0000-0000-000000000000}" id="{4F56026F-B3E5-427D-ADDC-94459EDA2DCC}">
    <text>Unit rate programs are all C-I-C which have all been highlighted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88AB-1101-43F4-A029-537BC49ADA4B}">
  <dimension ref="A1:AM97"/>
  <sheetViews>
    <sheetView zoomScaleNormal="100" workbookViewId="0"/>
  </sheetViews>
  <sheetFormatPr defaultColWidth="9.140625" defaultRowHeight="14.25" x14ac:dyDescent="0.2"/>
  <cols>
    <col min="1" max="11" width="9.140625" style="862"/>
    <col min="12" max="12" width="10.28515625" style="862" customWidth="1"/>
    <col min="13" max="16384" width="9.140625" style="862"/>
  </cols>
  <sheetData>
    <row r="1" spans="1:39" x14ac:dyDescent="0.2">
      <c r="A1" s="861"/>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row>
    <row r="2" spans="1:39" x14ac:dyDescent="0.2">
      <c r="A2" s="861"/>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row>
    <row r="3" spans="1:39" x14ac:dyDescent="0.2">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row>
    <row r="4" spans="1:39" x14ac:dyDescent="0.2">
      <c r="A4" s="861"/>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row>
    <row r="5" spans="1:39" x14ac:dyDescent="0.2">
      <c r="A5" s="861"/>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row>
    <row r="6" spans="1:39" x14ac:dyDescent="0.2">
      <c r="A6" s="861"/>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row>
    <row r="7" spans="1:39" x14ac:dyDescent="0.2">
      <c r="A7" s="861"/>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row>
    <row r="8" spans="1:39" x14ac:dyDescent="0.2">
      <c r="A8" s="861"/>
      <c r="B8" s="861"/>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row>
    <row r="9" spans="1:39" x14ac:dyDescent="0.2">
      <c r="A9" s="861"/>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row>
    <row r="10" spans="1:39" x14ac:dyDescent="0.2">
      <c r="A10" s="861"/>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row>
    <row r="11" spans="1:39" x14ac:dyDescent="0.2">
      <c r="A11" s="861"/>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row>
    <row r="12" spans="1:39" x14ac:dyDescent="0.2">
      <c r="A12" s="861"/>
      <c r="B12" s="861"/>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row>
    <row r="13" spans="1:39" x14ac:dyDescent="0.2">
      <c r="A13" s="861"/>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row>
    <row r="14" spans="1:39" x14ac:dyDescent="0.2">
      <c r="A14" s="861"/>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row>
    <row r="15" spans="1:39" x14ac:dyDescent="0.2">
      <c r="A15" s="861"/>
      <c r="B15" s="861"/>
      <c r="C15" s="861"/>
      <c r="D15" s="861"/>
      <c r="E15" s="861"/>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row>
    <row r="16" spans="1:39" x14ac:dyDescent="0.2">
      <c r="A16" s="861"/>
      <c r="B16" s="861"/>
      <c r="C16" s="861"/>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row>
    <row r="17" spans="1:39" x14ac:dyDescent="0.2">
      <c r="A17" s="861"/>
      <c r="B17" s="861"/>
      <c r="C17" s="861"/>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row>
    <row r="18" spans="1:39" x14ac:dyDescent="0.2">
      <c r="A18" s="861"/>
      <c r="B18" s="861"/>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row>
    <row r="19" spans="1:39" x14ac:dyDescent="0.2">
      <c r="A19" s="861"/>
      <c r="B19" s="861"/>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row>
    <row r="20" spans="1:39" x14ac:dyDescent="0.2">
      <c r="A20" s="861"/>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row>
    <row r="21" spans="1:39" x14ac:dyDescent="0.2">
      <c r="A21" s="861"/>
      <c r="B21" s="861"/>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row>
    <row r="22" spans="1:39" x14ac:dyDescent="0.2">
      <c r="A22" s="861"/>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row>
    <row r="23" spans="1:39" x14ac:dyDescent="0.2">
      <c r="A23" s="861"/>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row>
    <row r="24" spans="1:39" x14ac:dyDescent="0.2">
      <c r="A24" s="861"/>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row>
    <row r="25" spans="1:39" x14ac:dyDescent="0.2">
      <c r="A25" s="861"/>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row>
    <row r="26" spans="1:39" x14ac:dyDescent="0.2">
      <c r="A26" s="861"/>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row>
    <row r="27" spans="1:39" x14ac:dyDescent="0.2">
      <c r="A27" s="861"/>
      <c r="B27" s="861"/>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row>
    <row r="28" spans="1:39" x14ac:dyDescent="0.2">
      <c r="A28" s="861"/>
      <c r="B28" s="861"/>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row>
    <row r="29" spans="1:39" x14ac:dyDescent="0.2">
      <c r="A29" s="861"/>
      <c r="B29" s="861"/>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row>
    <row r="30" spans="1:39" x14ac:dyDescent="0.2">
      <c r="A30" s="861"/>
      <c r="B30" s="861"/>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row>
    <row r="31" spans="1:39" x14ac:dyDescent="0.2">
      <c r="A31" s="861"/>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row>
    <row r="32" spans="1:39" x14ac:dyDescent="0.2">
      <c r="A32" s="861"/>
      <c r="B32" s="861"/>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row>
    <row r="33" spans="1:39" x14ac:dyDescent="0.2">
      <c r="A33" s="861"/>
      <c r="B33" s="861"/>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row>
    <row r="34" spans="1:39" x14ac:dyDescent="0.2">
      <c r="A34" s="861"/>
      <c r="B34" s="861"/>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row>
    <row r="35" spans="1:39" x14ac:dyDescent="0.2">
      <c r="A35" s="861"/>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row>
    <row r="36" spans="1:39" x14ac:dyDescent="0.2">
      <c r="A36" s="861"/>
      <c r="B36" s="861"/>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row>
    <row r="37" spans="1:39" x14ac:dyDescent="0.2">
      <c r="A37" s="861"/>
      <c r="B37" s="861"/>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row>
    <row r="38" spans="1:39" x14ac:dyDescent="0.2">
      <c r="A38" s="861"/>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row>
    <row r="39" spans="1:39" x14ac:dyDescent="0.2">
      <c r="A39" s="861"/>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row>
    <row r="40" spans="1:39" x14ac:dyDescent="0.2">
      <c r="A40" s="861"/>
      <c r="B40" s="861"/>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row>
    <row r="41" spans="1:39" x14ac:dyDescent="0.2">
      <c r="A41" s="861"/>
      <c r="B41" s="861"/>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row>
    <row r="42" spans="1:39" x14ac:dyDescent="0.2">
      <c r="A42" s="861"/>
      <c r="B42" s="861"/>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row>
    <row r="43" spans="1:39" x14ac:dyDescent="0.2">
      <c r="A43" s="861"/>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row>
    <row r="44" spans="1:39" x14ac:dyDescent="0.2">
      <c r="A44" s="861"/>
      <c r="B44" s="861"/>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row>
    <row r="45" spans="1:39" x14ac:dyDescent="0.2">
      <c r="A45" s="861"/>
      <c r="B45" s="861"/>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row>
    <row r="46" spans="1:39" x14ac:dyDescent="0.2">
      <c r="A46" s="861"/>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row>
    <row r="47" spans="1:39" x14ac:dyDescent="0.2">
      <c r="A47" s="861"/>
      <c r="B47" s="861"/>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row>
    <row r="48" spans="1:39" x14ac:dyDescent="0.2">
      <c r="A48" s="861"/>
      <c r="B48" s="861"/>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row>
    <row r="49" spans="1:39" x14ac:dyDescent="0.2">
      <c r="A49" s="861"/>
      <c r="B49" s="861"/>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row>
    <row r="50" spans="1:39" x14ac:dyDescent="0.2">
      <c r="A50" s="861"/>
      <c r="B50" s="861"/>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row>
    <row r="51" spans="1:39" x14ac:dyDescent="0.2">
      <c r="A51" s="861"/>
      <c r="B51" s="861"/>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row>
    <row r="52" spans="1:39" x14ac:dyDescent="0.2">
      <c r="A52" s="861"/>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row>
    <row r="53" spans="1:39" x14ac:dyDescent="0.2">
      <c r="A53" s="861"/>
      <c r="B53" s="861"/>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row>
    <row r="54" spans="1:39" x14ac:dyDescent="0.2">
      <c r="A54" s="861"/>
      <c r="B54" s="861"/>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row>
    <row r="55" spans="1:39" x14ac:dyDescent="0.2">
      <c r="A55" s="861"/>
      <c r="B55" s="861"/>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row>
    <row r="56" spans="1:39" x14ac:dyDescent="0.2">
      <c r="A56" s="861"/>
      <c r="B56" s="861"/>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row>
    <row r="57" spans="1:39" x14ac:dyDescent="0.2">
      <c r="A57" s="861"/>
      <c r="B57" s="861"/>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row>
    <row r="58" spans="1:39" x14ac:dyDescent="0.2">
      <c r="A58" s="861"/>
      <c r="B58" s="861"/>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row>
    <row r="59" spans="1:39" x14ac:dyDescent="0.2">
      <c r="A59" s="861"/>
      <c r="B59" s="861"/>
      <c r="C59" s="861"/>
      <c r="D59" s="861"/>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row>
    <row r="60" spans="1:39" x14ac:dyDescent="0.2">
      <c r="A60" s="861"/>
      <c r="B60" s="861"/>
      <c r="C60" s="861"/>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row>
    <row r="61" spans="1:39" x14ac:dyDescent="0.2">
      <c r="A61" s="861"/>
      <c r="B61" s="861"/>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row>
    <row r="62" spans="1:39" x14ac:dyDescent="0.2">
      <c r="A62" s="861"/>
      <c r="B62" s="861"/>
      <c r="C62" s="861"/>
      <c r="D62" s="861"/>
      <c r="E62" s="861"/>
      <c r="F62" s="861"/>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row>
    <row r="63" spans="1:39" x14ac:dyDescent="0.2">
      <c r="A63" s="861"/>
      <c r="B63" s="861"/>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row>
    <row r="64" spans="1:39" x14ac:dyDescent="0.2">
      <c r="A64" s="861"/>
      <c r="B64" s="861"/>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row>
    <row r="65" spans="1:39" x14ac:dyDescent="0.2">
      <c r="A65" s="861"/>
      <c r="B65" s="861"/>
      <c r="C65" s="861"/>
      <c r="D65" s="861"/>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row>
    <row r="66" spans="1:39" x14ac:dyDescent="0.2">
      <c r="A66" s="861"/>
      <c r="B66" s="861"/>
      <c r="C66" s="861"/>
      <c r="D66" s="861"/>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row>
    <row r="67" spans="1:39" x14ac:dyDescent="0.2">
      <c r="A67" s="861"/>
      <c r="B67" s="861"/>
      <c r="C67" s="861"/>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row>
    <row r="68" spans="1:39" x14ac:dyDescent="0.2">
      <c r="A68" s="861"/>
      <c r="B68" s="861"/>
      <c r="C68" s="861"/>
      <c r="D68" s="861"/>
      <c r="E68" s="861"/>
      <c r="F68" s="861"/>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row>
    <row r="69" spans="1:39" x14ac:dyDescent="0.2">
      <c r="A69" s="861"/>
      <c r="B69" s="861"/>
      <c r="C69" s="861"/>
      <c r="D69" s="861"/>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row>
    <row r="70" spans="1:39" x14ac:dyDescent="0.2">
      <c r="A70" s="861"/>
      <c r="B70" s="861"/>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row>
    <row r="71" spans="1:39" x14ac:dyDescent="0.2">
      <c r="A71" s="861"/>
      <c r="B71" s="861"/>
      <c r="C71" s="861"/>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row>
    <row r="72" spans="1:39" x14ac:dyDescent="0.2">
      <c r="A72" s="861"/>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row>
    <row r="73" spans="1:39" x14ac:dyDescent="0.2">
      <c r="A73" s="861"/>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row>
    <row r="74" spans="1:39" x14ac:dyDescent="0.2">
      <c r="A74" s="861"/>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row>
    <row r="75" spans="1:39" x14ac:dyDescent="0.2">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row>
    <row r="76" spans="1:39" x14ac:dyDescent="0.2">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row>
    <row r="77" spans="1:39" x14ac:dyDescent="0.2">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row>
    <row r="78" spans="1:39" x14ac:dyDescent="0.2">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row>
    <row r="79" spans="1:39" x14ac:dyDescent="0.2">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row>
    <row r="80" spans="1:39" x14ac:dyDescent="0.2">
      <c r="A80" s="861"/>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row>
    <row r="81" spans="1:39" x14ac:dyDescent="0.2">
      <c r="A81" s="861"/>
      <c r="B81" s="861"/>
      <c r="C81" s="861"/>
      <c r="D81" s="861"/>
      <c r="E81" s="861"/>
      <c r="F81" s="861"/>
      <c r="G81" s="861"/>
      <c r="H81" s="861"/>
      <c r="I81" s="86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row>
    <row r="82" spans="1:39" x14ac:dyDescent="0.2">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row>
    <row r="83" spans="1:39" x14ac:dyDescent="0.2">
      <c r="A83" s="861"/>
      <c r="B83" s="861"/>
      <c r="C83" s="861"/>
      <c r="D83" s="861"/>
      <c r="E83" s="861"/>
      <c r="F83" s="861"/>
      <c r="G83" s="861"/>
      <c r="H83" s="861"/>
      <c r="I83" s="861"/>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row>
    <row r="84" spans="1:39" x14ac:dyDescent="0.2">
      <c r="A84" s="861"/>
      <c r="B84" s="861"/>
      <c r="C84" s="861"/>
      <c r="D84" s="861"/>
      <c r="E84" s="861"/>
      <c r="F84" s="861"/>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row>
    <row r="85" spans="1:39" x14ac:dyDescent="0.2">
      <c r="A85" s="861"/>
      <c r="B85" s="861"/>
      <c r="C85" s="861"/>
      <c r="D85" s="861"/>
      <c r="E85" s="861"/>
      <c r="F85" s="861"/>
      <c r="G85" s="861"/>
      <c r="H85" s="861"/>
      <c r="I85" s="861"/>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row>
    <row r="86" spans="1:39" x14ac:dyDescent="0.2">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row>
    <row r="87" spans="1:39" x14ac:dyDescent="0.2">
      <c r="A87" s="861"/>
      <c r="B87" s="861"/>
      <c r="C87" s="861"/>
      <c r="D87" s="861"/>
      <c r="E87" s="861"/>
      <c r="F87" s="861"/>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row>
    <row r="88" spans="1:39" x14ac:dyDescent="0.2">
      <c r="A88" s="861"/>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row>
    <row r="89" spans="1:39" x14ac:dyDescent="0.2">
      <c r="A89" s="861"/>
      <c r="B89" s="861"/>
      <c r="C89" s="861"/>
      <c r="D89" s="861"/>
      <c r="E89" s="861"/>
      <c r="F89" s="861"/>
      <c r="G89" s="861"/>
      <c r="H89" s="861"/>
      <c r="I89" s="861"/>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row>
    <row r="90" spans="1:39" x14ac:dyDescent="0.2">
      <c r="A90" s="861"/>
      <c r="B90" s="861"/>
      <c r="C90" s="861"/>
      <c r="D90" s="861"/>
      <c r="E90" s="861"/>
      <c r="F90" s="861"/>
      <c r="G90" s="861"/>
      <c r="H90" s="861"/>
      <c r="I90" s="861"/>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row>
    <row r="91" spans="1:39" x14ac:dyDescent="0.2">
      <c r="A91" s="861"/>
      <c r="B91" s="861"/>
      <c r="C91" s="861"/>
      <c r="D91" s="861"/>
      <c r="E91" s="861"/>
      <c r="F91" s="861"/>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row>
    <row r="92" spans="1:39" x14ac:dyDescent="0.2">
      <c r="A92" s="861"/>
      <c r="B92" s="861"/>
      <c r="C92" s="861"/>
      <c r="D92" s="861"/>
      <c r="E92" s="861"/>
      <c r="F92" s="861"/>
      <c r="G92" s="861"/>
      <c r="H92" s="861"/>
      <c r="I92" s="861"/>
      <c r="J92" s="861"/>
      <c r="K92" s="861"/>
      <c r="L92" s="861"/>
      <c r="M92" s="861"/>
      <c r="N92" s="861"/>
      <c r="O92" s="861"/>
      <c r="P92" s="861"/>
      <c r="Q92" s="861"/>
      <c r="R92" s="861"/>
      <c r="S92" s="861"/>
      <c r="T92" s="861"/>
      <c r="U92" s="861"/>
      <c r="V92" s="861"/>
      <c r="W92" s="861"/>
      <c r="X92" s="861"/>
      <c r="Y92" s="861"/>
      <c r="Z92" s="861"/>
      <c r="AA92" s="861"/>
      <c r="AB92" s="861"/>
      <c r="AC92" s="861"/>
      <c r="AD92" s="861"/>
      <c r="AE92" s="861"/>
      <c r="AF92" s="861"/>
      <c r="AG92" s="861"/>
      <c r="AH92" s="861"/>
      <c r="AI92" s="861"/>
      <c r="AJ92" s="861"/>
      <c r="AK92" s="861"/>
      <c r="AL92" s="861"/>
      <c r="AM92" s="861"/>
    </row>
    <row r="93" spans="1:39" x14ac:dyDescent="0.2">
      <c r="A93" s="861"/>
      <c r="B93" s="861"/>
      <c r="C93" s="861"/>
      <c r="D93" s="861"/>
      <c r="E93" s="861"/>
      <c r="F93" s="861"/>
      <c r="G93" s="861"/>
      <c r="H93" s="861"/>
      <c r="I93" s="861"/>
      <c r="J93" s="861"/>
      <c r="K93" s="861"/>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row>
    <row r="94" spans="1:39" x14ac:dyDescent="0.2">
      <c r="A94" s="861"/>
      <c r="B94" s="861"/>
      <c r="C94" s="861"/>
      <c r="D94" s="861"/>
      <c r="E94" s="861"/>
      <c r="F94" s="861"/>
      <c r="G94" s="861"/>
      <c r="H94" s="861"/>
      <c r="I94" s="861"/>
      <c r="J94" s="861"/>
      <c r="K94" s="861"/>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row>
    <row r="95" spans="1:39" x14ac:dyDescent="0.2">
      <c r="A95" s="861"/>
      <c r="B95" s="861"/>
      <c r="C95" s="861"/>
      <c r="D95" s="861"/>
      <c r="E95" s="861"/>
      <c r="F95" s="861"/>
      <c r="G95" s="861"/>
      <c r="H95" s="861"/>
      <c r="I95" s="861"/>
      <c r="J95" s="861"/>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1"/>
      <c r="AH95" s="861"/>
      <c r="AI95" s="861"/>
      <c r="AJ95" s="861"/>
      <c r="AK95" s="861"/>
      <c r="AL95" s="861"/>
      <c r="AM95" s="861"/>
    </row>
    <row r="96" spans="1:39" x14ac:dyDescent="0.2">
      <c r="A96" s="861"/>
      <c r="B96" s="861"/>
      <c r="C96" s="861"/>
      <c r="D96" s="861"/>
      <c r="E96" s="861"/>
      <c r="F96" s="861"/>
      <c r="G96" s="861"/>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row>
    <row r="97" spans="1:39" x14ac:dyDescent="0.2">
      <c r="A97" s="861"/>
      <c r="B97" s="861"/>
      <c r="C97" s="861"/>
      <c r="D97" s="861"/>
      <c r="E97" s="861"/>
      <c r="F97" s="861"/>
      <c r="G97" s="861"/>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30"/>
  <sheetViews>
    <sheetView zoomScale="90" zoomScaleNormal="90" workbookViewId="0">
      <selection activeCell="E30" sqref="E30"/>
    </sheetView>
  </sheetViews>
  <sheetFormatPr defaultColWidth="9.140625" defaultRowHeight="14.25" x14ac:dyDescent="0.2"/>
  <cols>
    <col min="1" max="1" width="2.28515625" style="249" customWidth="1"/>
    <col min="2" max="2" width="24.7109375" style="249" customWidth="1"/>
    <col min="3" max="3" width="12.42578125" style="249" bestFit="1" customWidth="1"/>
    <col min="4" max="4" width="75.7109375" style="249" customWidth="1"/>
    <col min="5" max="5" width="39.28515625" style="249" bestFit="1" customWidth="1"/>
    <col min="6" max="6" width="2.42578125" style="249" customWidth="1"/>
    <col min="7" max="16384" width="9.140625" style="249"/>
  </cols>
  <sheetData>
    <row r="2" spans="2:5" ht="69" customHeight="1" x14ac:dyDescent="0.2">
      <c r="B2" s="791"/>
      <c r="C2" s="791"/>
      <c r="D2" s="278" t="s">
        <v>0</v>
      </c>
      <c r="E2" s="278"/>
    </row>
    <row r="3" spans="2:5" x14ac:dyDescent="0.2">
      <c r="B3" s="682"/>
      <c r="C3" s="682"/>
      <c r="D3" s="682"/>
      <c r="E3" s="682"/>
    </row>
    <row r="4" spans="2:5" ht="28.5" customHeight="1" x14ac:dyDescent="0.2">
      <c r="B4" s="280" t="s">
        <v>1</v>
      </c>
      <c r="C4" s="280"/>
      <c r="D4" s="891" t="s">
        <v>2</v>
      </c>
      <c r="E4" s="891"/>
    </row>
    <row r="5" spans="2:5" x14ac:dyDescent="0.2">
      <c r="B5" s="279"/>
      <c r="C5" s="279"/>
      <c r="D5" s="682"/>
      <c r="E5" s="682"/>
    </row>
    <row r="6" spans="2:5" ht="21.75" customHeight="1" x14ac:dyDescent="0.2">
      <c r="B6" s="281" t="s">
        <v>3</v>
      </c>
      <c r="C6" s="281"/>
      <c r="D6" s="282" t="s">
        <v>4</v>
      </c>
      <c r="E6" s="283" t="s">
        <v>5</v>
      </c>
    </row>
    <row r="7" spans="2:5" x14ac:dyDescent="0.2">
      <c r="B7" s="682"/>
      <c r="C7" s="682"/>
      <c r="D7" s="682"/>
      <c r="E7" s="682"/>
    </row>
    <row r="8" spans="2:5" ht="21.75" customHeight="1" x14ac:dyDescent="0.2">
      <c r="B8" s="892" t="s">
        <v>6</v>
      </c>
      <c r="C8" s="892"/>
      <c r="D8" s="892"/>
      <c r="E8" s="892"/>
    </row>
    <row r="9" spans="2:5" x14ac:dyDescent="0.2">
      <c r="B9" s="682"/>
      <c r="C9" s="682"/>
      <c r="D9" s="682"/>
      <c r="E9" s="682"/>
    </row>
    <row r="10" spans="2:5" s="287" customFormat="1" ht="21.95" customHeight="1" x14ac:dyDescent="0.2">
      <c r="B10" s="284" t="s">
        <v>7</v>
      </c>
      <c r="C10" s="284"/>
      <c r="D10" s="285" t="s">
        <v>8</v>
      </c>
      <c r="E10" s="286" t="s">
        <v>9</v>
      </c>
    </row>
    <row r="11" spans="2:5" s="287" customFormat="1" ht="21.95" hidden="1" customHeight="1" x14ac:dyDescent="0.2">
      <c r="B11" s="288" t="s">
        <v>10</v>
      </c>
      <c r="C11" s="288"/>
      <c r="D11" s="289" t="s">
        <v>11</v>
      </c>
      <c r="E11" s="290" t="s">
        <v>12</v>
      </c>
    </row>
    <row r="12" spans="2:5" s="287" customFormat="1" ht="21.95" customHeight="1" x14ac:dyDescent="0.2">
      <c r="B12" s="291" t="s">
        <v>13</v>
      </c>
      <c r="C12" s="291"/>
      <c r="D12" s="292" t="s">
        <v>14</v>
      </c>
      <c r="E12" s="293" t="s">
        <v>15</v>
      </c>
    </row>
    <row r="13" spans="2:5" ht="21.75" customHeight="1" x14ac:dyDescent="0.2">
      <c r="B13" s="682"/>
      <c r="C13" s="682"/>
      <c r="D13" s="682"/>
      <c r="E13" s="682"/>
    </row>
    <row r="14" spans="2:5" ht="21.75" customHeight="1" x14ac:dyDescent="0.2">
      <c r="B14" s="893" t="s">
        <v>16</v>
      </c>
      <c r="C14" s="893"/>
      <c r="D14" s="893"/>
      <c r="E14" s="893"/>
    </row>
    <row r="15" spans="2:5" x14ac:dyDescent="0.2">
      <c r="B15" s="682"/>
      <c r="C15" s="682"/>
      <c r="D15" s="682"/>
      <c r="E15" s="682"/>
    </row>
    <row r="16" spans="2:5" s="287" customFormat="1" ht="21.95" customHeight="1" x14ac:dyDescent="0.2">
      <c r="B16" s="284" t="s">
        <v>17</v>
      </c>
      <c r="C16" s="284"/>
      <c r="D16" s="285" t="s">
        <v>18</v>
      </c>
      <c r="E16" s="500" t="s">
        <v>19</v>
      </c>
    </row>
    <row r="17" spans="2:5" s="287" customFormat="1" ht="21.95" customHeight="1" x14ac:dyDescent="0.2">
      <c r="B17" s="288" t="s">
        <v>20</v>
      </c>
      <c r="C17" s="288"/>
      <c r="D17" s="289" t="s">
        <v>21</v>
      </c>
      <c r="E17" s="501" t="s">
        <v>22</v>
      </c>
    </row>
    <row r="18" spans="2:5" s="287" customFormat="1" ht="21.95" customHeight="1" x14ac:dyDescent="0.2">
      <c r="B18" s="288" t="s">
        <v>23</v>
      </c>
      <c r="C18" s="288"/>
      <c r="D18" s="289" t="s">
        <v>24</v>
      </c>
      <c r="E18" s="501" t="s">
        <v>25</v>
      </c>
    </row>
    <row r="19" spans="2:5" s="287" customFormat="1" ht="21.95" hidden="1" customHeight="1" x14ac:dyDescent="0.2">
      <c r="B19" s="288" t="s">
        <v>26</v>
      </c>
      <c r="C19" s="288"/>
      <c r="D19" s="289" t="s">
        <v>27</v>
      </c>
      <c r="E19" s="290" t="s">
        <v>28</v>
      </c>
    </row>
    <row r="20" spans="2:5" s="287" customFormat="1" ht="21.95" hidden="1" customHeight="1" x14ac:dyDescent="0.2">
      <c r="B20" s="288" t="s">
        <v>29</v>
      </c>
      <c r="C20" s="284"/>
      <c r="D20" s="285" t="s">
        <v>30</v>
      </c>
      <c r="E20" s="294" t="s">
        <v>31</v>
      </c>
    </row>
    <row r="21" spans="2:5" s="287" customFormat="1" ht="21.95" customHeight="1" x14ac:dyDescent="0.2">
      <c r="B21" s="288" t="s">
        <v>32</v>
      </c>
      <c r="C21" s="295"/>
      <c r="D21" s="289" t="s">
        <v>33</v>
      </c>
      <c r="E21" s="501" t="s">
        <v>34</v>
      </c>
    </row>
    <row r="22" spans="2:5" ht="18" customHeight="1" x14ac:dyDescent="0.2">
      <c r="B22" s="682"/>
      <c r="C22" s="682"/>
      <c r="D22" s="682"/>
      <c r="E22" s="682"/>
    </row>
    <row r="23" spans="2:5" ht="24.75" customHeight="1" x14ac:dyDescent="0.2">
      <c r="B23" s="893" t="s">
        <v>35</v>
      </c>
      <c r="C23" s="893"/>
      <c r="D23" s="893"/>
      <c r="E23" s="893"/>
    </row>
    <row r="24" spans="2:5" x14ac:dyDescent="0.2">
      <c r="B24" s="682"/>
      <c r="C24" s="682"/>
      <c r="D24" s="682"/>
      <c r="E24" s="682"/>
    </row>
    <row r="25" spans="2:5" s="287" customFormat="1" ht="38.25" x14ac:dyDescent="0.2">
      <c r="B25" s="503" t="s">
        <v>36</v>
      </c>
      <c r="C25" s="284"/>
      <c r="D25" s="296" t="s">
        <v>37</v>
      </c>
      <c r="E25" s="500" t="s">
        <v>786</v>
      </c>
    </row>
    <row r="26" spans="2:5" ht="18" customHeight="1" x14ac:dyDescent="0.2">
      <c r="B26" s="682"/>
      <c r="C26" s="297"/>
      <c r="D26" s="298"/>
      <c r="E26" s="299"/>
    </row>
    <row r="27" spans="2:5" ht="22.5" customHeight="1" x14ac:dyDescent="0.2">
      <c r="B27" s="893" t="s">
        <v>38</v>
      </c>
      <c r="C27" s="893"/>
      <c r="D27" s="893"/>
      <c r="E27" s="893"/>
    </row>
    <row r="28" spans="2:5" x14ac:dyDescent="0.2">
      <c r="B28" s="682"/>
      <c r="C28" s="682"/>
      <c r="D28" s="682"/>
      <c r="E28" s="682"/>
    </row>
    <row r="29" spans="2:5" s="287" customFormat="1" ht="30.75" customHeight="1" x14ac:dyDescent="0.2">
      <c r="B29" s="504" t="s">
        <v>39</v>
      </c>
      <c r="C29" s="291"/>
      <c r="D29" s="300" t="s">
        <v>40</v>
      </c>
      <c r="E29" s="502" t="s">
        <v>41</v>
      </c>
    </row>
    <row r="30" spans="2:5" s="287" customFormat="1" ht="30.75" customHeight="1" x14ac:dyDescent="0.2">
      <c r="B30" s="291" t="s">
        <v>42</v>
      </c>
      <c r="C30" s="291"/>
      <c r="D30" s="300" t="s">
        <v>43</v>
      </c>
      <c r="E30" s="502" t="s">
        <v>44</v>
      </c>
    </row>
  </sheetData>
  <mergeCells count="5">
    <mergeCell ref="D4:E4"/>
    <mergeCell ref="B8:E8"/>
    <mergeCell ref="B14:E14"/>
    <mergeCell ref="B23:E23"/>
    <mergeCell ref="B27:E27"/>
  </mergeCells>
  <hyperlinks>
    <hyperlink ref="E17" location="'Input| Real Cost Escalation'!A1" display="Real Cost Escalation'!A1" xr:uid="{00000000-0004-0000-0100-000000000000}"/>
    <hyperlink ref="E11" location="'Category Index'!A1" display="Category Index'!A1" xr:uid="{00000000-0004-0000-0100-000002000000}"/>
    <hyperlink ref="E12" location="Mapping!A1" display="Mapping!A1" xr:uid="{00000000-0004-0000-0100-000003000000}"/>
    <hyperlink ref="E16" location="'Input| CPI'!A1" display="'Input| CPI'!A1" xr:uid="{00000000-0004-0000-0100-000004000000}"/>
    <hyperlink ref="E18" location="'Input| Growth Capex Volumes'!A1" display="New Growth Volumes'!A1" xr:uid="{00000000-0004-0000-0100-000005000000}"/>
    <hyperlink ref="E19" location="'Unit rate categories'!A1" display="Unit Rate Categories'!A1" xr:uid="{00000000-0004-0000-0100-000006000000}"/>
    <hyperlink ref="E21" location="'Input| Overheads'!A1" display="'Input| Overheads'!A1" xr:uid="{00000000-0004-0000-0100-000007000000}"/>
    <hyperlink ref="E20" location="'Non Unit rate categories'!A1" display="Non Unit Rate Categories'!A1" xr:uid="{00000000-0004-0000-0100-00000B000000}"/>
    <hyperlink ref="E29" location="'Output| Consolidated Summary'!A1" display="'Output| Consolidated Summary'!A1" xr:uid="{89C22118-0371-42EE-B491-2A77D60E9FE1}"/>
    <hyperlink ref="E30" location="'Output| PTRM'!A1" display="'Output| PTRM'!A1" xr:uid="{9DF78AC3-560C-4A58-9E0D-28D492AB58A8}"/>
    <hyperlink ref="E25" location="'Calc| Project Costs '!A1" display="'Calc| Project Costs '!A1" xr:uid="{DE5927B5-4E69-47CD-BA6C-7CFA8D36B846}"/>
  </hyperlinks>
  <pageMargins left="0.7" right="0.7"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925C-D2DB-4150-9CA0-114EE7CD95AE}">
  <sheetPr>
    <tabColor theme="0"/>
    <pageSetUpPr fitToPage="1"/>
  </sheetPr>
  <dimension ref="B1:E51"/>
  <sheetViews>
    <sheetView showGridLines="0" zoomScaleNormal="100" workbookViewId="0">
      <pane xSplit="3" ySplit="5" topLeftCell="D6" activePane="bottomRight" state="frozen"/>
      <selection pane="topRight" activeCell="C11" sqref="C11"/>
      <selection pane="bottomLeft" activeCell="C11" sqref="C11"/>
      <selection pane="bottomRight" activeCell="E9" sqref="E9"/>
    </sheetView>
  </sheetViews>
  <sheetFormatPr defaultColWidth="9.140625" defaultRowHeight="14.25" x14ac:dyDescent="0.2"/>
  <cols>
    <col min="1" max="1" width="2.28515625" style="680" customWidth="1"/>
    <col min="2" max="2" width="20" style="680" customWidth="1"/>
    <col min="3" max="3" width="31.140625" style="680" customWidth="1"/>
    <col min="4" max="4" width="38.42578125" style="680" customWidth="1"/>
    <col min="5" max="5" width="81.140625" style="29" bestFit="1" customWidth="1"/>
    <col min="6" max="6" width="4" style="680" customWidth="1"/>
    <col min="7" max="11" width="10.7109375" style="680" customWidth="1"/>
    <col min="12" max="16384" width="9.140625" style="680"/>
  </cols>
  <sheetData>
    <row r="1" spans="2:5" x14ac:dyDescent="0.2">
      <c r="B1" s="682"/>
      <c r="C1" s="682"/>
      <c r="D1" s="682"/>
      <c r="E1" s="6"/>
    </row>
    <row r="2" spans="2:5" ht="27.95" customHeight="1" x14ac:dyDescent="0.2">
      <c r="B2" s="2" t="s">
        <v>45</v>
      </c>
      <c r="C2" s="2"/>
      <c r="D2" s="4"/>
      <c r="E2" s="264"/>
    </row>
    <row r="3" spans="2:5" s="29" customFormat="1" ht="17.25" customHeight="1" x14ac:dyDescent="0.15">
      <c r="B3" s="5" t="s">
        <v>46</v>
      </c>
      <c r="C3" s="5"/>
      <c r="D3" s="6"/>
      <c r="E3" s="6"/>
    </row>
    <row r="4" spans="2:5" s="29" customFormat="1" ht="7.15" customHeight="1" x14ac:dyDescent="0.15">
      <c r="B4" s="5"/>
      <c r="C4" s="5"/>
      <c r="D4" s="6"/>
      <c r="E4" s="6"/>
    </row>
    <row r="5" spans="2:5" s="267" customFormat="1" ht="21.75" customHeight="1" x14ac:dyDescent="0.15">
      <c r="B5" s="9" t="s">
        <v>47</v>
      </c>
      <c r="C5" s="266" t="s">
        <v>48</v>
      </c>
      <c r="D5" s="492" t="s">
        <v>791</v>
      </c>
      <c r="E5" s="266" t="s">
        <v>792</v>
      </c>
    </row>
    <row r="6" spans="2:5" s="267" customFormat="1" ht="19.149999999999999" customHeight="1" x14ac:dyDescent="0.15">
      <c r="B6" s="179" t="s">
        <v>51</v>
      </c>
      <c r="C6" s="147" t="s">
        <v>52</v>
      </c>
      <c r="D6" s="489" t="s">
        <v>53</v>
      </c>
      <c r="E6" s="867" t="s">
        <v>797</v>
      </c>
    </row>
    <row r="7" spans="2:5" s="267" customFormat="1" ht="19.149999999999999" customHeight="1" x14ac:dyDescent="0.15">
      <c r="B7" s="470"/>
      <c r="C7" s="488"/>
      <c r="D7" s="490" t="s">
        <v>55</v>
      </c>
      <c r="E7" s="867" t="s">
        <v>797</v>
      </c>
    </row>
    <row r="8" spans="2:5" s="267" customFormat="1" ht="19.149999999999999" customHeight="1" x14ac:dyDescent="0.15">
      <c r="B8" s="470"/>
      <c r="C8" s="488"/>
      <c r="D8" s="493" t="s">
        <v>56</v>
      </c>
      <c r="E8" s="868" t="s">
        <v>797</v>
      </c>
    </row>
    <row r="9" spans="2:5" s="267" customFormat="1" ht="19.149999999999999" customHeight="1" x14ac:dyDescent="0.15">
      <c r="B9" s="470"/>
      <c r="C9" s="866"/>
      <c r="D9" s="870" t="s">
        <v>432</v>
      </c>
      <c r="E9" s="871" t="s">
        <v>798</v>
      </c>
    </row>
    <row r="10" spans="2:5" s="267" customFormat="1" ht="19.149999999999999" customHeight="1" x14ac:dyDescent="0.15">
      <c r="B10" s="470"/>
      <c r="C10" s="460" t="s">
        <v>57</v>
      </c>
      <c r="D10" s="491" t="s">
        <v>470</v>
      </c>
      <c r="E10" s="872" t="s">
        <v>801</v>
      </c>
    </row>
    <row r="11" spans="2:5" s="267" customFormat="1" ht="19.149999999999999" customHeight="1" x14ac:dyDescent="0.15">
      <c r="B11" s="470"/>
      <c r="C11" s="494"/>
      <c r="D11" s="495" t="s">
        <v>472</v>
      </c>
      <c r="E11" s="873" t="s">
        <v>801</v>
      </c>
    </row>
    <row r="12" spans="2:5" s="29" customFormat="1" ht="19.149999999999999" customHeight="1" x14ac:dyDescent="0.15">
      <c r="B12" s="179"/>
      <c r="C12" s="147" t="s">
        <v>59</v>
      </c>
      <c r="D12" s="268" t="s">
        <v>778</v>
      </c>
      <c r="E12" s="869" t="s">
        <v>802</v>
      </c>
    </row>
    <row r="13" spans="2:5" s="29" customFormat="1" ht="19.149999999999999" customHeight="1" x14ac:dyDescent="0.15">
      <c r="B13" s="179"/>
      <c r="C13" s="147"/>
      <c r="D13" s="268" t="s">
        <v>779</v>
      </c>
      <c r="E13" s="869" t="s">
        <v>802</v>
      </c>
    </row>
    <row r="14" spans="2:5" s="29" customFormat="1" ht="19.149999999999999" customHeight="1" x14ac:dyDescent="0.15">
      <c r="B14" s="179"/>
      <c r="C14" s="147"/>
      <c r="D14" s="268" t="s">
        <v>780</v>
      </c>
      <c r="E14" s="869" t="s">
        <v>802</v>
      </c>
    </row>
    <row r="15" spans="2:5" s="29" customFormat="1" ht="19.149999999999999" customHeight="1" x14ac:dyDescent="0.15">
      <c r="B15" s="179"/>
      <c r="C15" s="147"/>
      <c r="D15" s="268" t="s">
        <v>61</v>
      </c>
      <c r="E15" s="869" t="s">
        <v>802</v>
      </c>
    </row>
    <row r="16" spans="2:5" s="29" customFormat="1" ht="19.149999999999999" customHeight="1" x14ac:dyDescent="0.15">
      <c r="B16" s="33"/>
      <c r="C16" s="272"/>
      <c r="D16" s="273" t="s">
        <v>776</v>
      </c>
      <c r="E16" s="274" t="s">
        <v>802</v>
      </c>
    </row>
    <row r="17" spans="2:5" s="29" customFormat="1" ht="19.149999999999999" customHeight="1" x14ac:dyDescent="0.15">
      <c r="B17" s="275" t="s">
        <v>63</v>
      </c>
      <c r="C17" s="269" t="s">
        <v>64</v>
      </c>
      <c r="D17" s="268" t="s">
        <v>65</v>
      </c>
      <c r="E17" s="867" t="s">
        <v>797</v>
      </c>
    </row>
    <row r="18" spans="2:5" s="29" customFormat="1" ht="19.149999999999999" customHeight="1" x14ac:dyDescent="0.15">
      <c r="B18" s="179"/>
      <c r="C18" s="147"/>
      <c r="D18" s="268" t="s">
        <v>66</v>
      </c>
      <c r="E18" s="867" t="s">
        <v>797</v>
      </c>
    </row>
    <row r="19" spans="2:5" s="29" customFormat="1" ht="19.149999999999999" customHeight="1" x14ac:dyDescent="0.15">
      <c r="B19" s="179"/>
      <c r="C19" s="147"/>
      <c r="D19" s="268" t="s">
        <v>67</v>
      </c>
      <c r="E19" s="867" t="s">
        <v>797</v>
      </c>
    </row>
    <row r="20" spans="2:5" s="29" customFormat="1" ht="19.149999999999999" customHeight="1" x14ac:dyDescent="0.15">
      <c r="B20" s="179"/>
      <c r="C20" s="272"/>
      <c r="D20" s="273" t="s">
        <v>68</v>
      </c>
      <c r="E20" s="868" t="s">
        <v>797</v>
      </c>
    </row>
    <row r="21" spans="2:5" s="29" customFormat="1" ht="19.149999999999999" customHeight="1" x14ac:dyDescent="0.15">
      <c r="B21" s="275" t="s">
        <v>69</v>
      </c>
      <c r="C21" s="147" t="s">
        <v>70</v>
      </c>
      <c r="D21" s="270" t="s">
        <v>71</v>
      </c>
      <c r="E21" s="867" t="s">
        <v>797</v>
      </c>
    </row>
    <row r="22" spans="2:5" s="29" customFormat="1" ht="19.149999999999999" customHeight="1" x14ac:dyDescent="0.15">
      <c r="B22" s="179"/>
      <c r="C22" s="272"/>
      <c r="D22" s="273" t="s">
        <v>72</v>
      </c>
      <c r="E22" s="868" t="s">
        <v>797</v>
      </c>
    </row>
    <row r="23" spans="2:5" s="29" customFormat="1" ht="19.149999999999999" customHeight="1" x14ac:dyDescent="0.15">
      <c r="B23" s="179"/>
      <c r="C23" s="147" t="s">
        <v>73</v>
      </c>
      <c r="D23" s="268" t="s">
        <v>74</v>
      </c>
      <c r="E23" s="869" t="s">
        <v>803</v>
      </c>
    </row>
    <row r="24" spans="2:5" s="29" customFormat="1" ht="19.149999999999999" customHeight="1" x14ac:dyDescent="0.15">
      <c r="B24" s="179"/>
      <c r="C24" s="147"/>
      <c r="D24" s="268" t="s">
        <v>76</v>
      </c>
      <c r="E24" s="869" t="s">
        <v>803</v>
      </c>
    </row>
    <row r="25" spans="2:5" s="29" customFormat="1" ht="19.149999999999999" customHeight="1" x14ac:dyDescent="0.15">
      <c r="B25" s="179"/>
      <c r="C25" s="147"/>
      <c r="D25" s="268" t="s">
        <v>77</v>
      </c>
      <c r="E25" s="869" t="s">
        <v>803</v>
      </c>
    </row>
    <row r="26" spans="2:5" s="29" customFormat="1" ht="19.149999999999999" customHeight="1" x14ac:dyDescent="0.15">
      <c r="B26" s="179"/>
      <c r="C26" s="272"/>
      <c r="D26" s="273" t="s">
        <v>78</v>
      </c>
      <c r="E26" s="274" t="s">
        <v>502</v>
      </c>
    </row>
    <row r="27" spans="2:5" s="29" customFormat="1" ht="19.149999999999999" customHeight="1" x14ac:dyDescent="0.15">
      <c r="B27" s="179"/>
      <c r="C27" s="147" t="s">
        <v>79</v>
      </c>
      <c r="D27" s="270"/>
      <c r="E27" s="869"/>
    </row>
    <row r="28" spans="2:5" s="29" customFormat="1" ht="19.149999999999999" customHeight="1" x14ac:dyDescent="0.15">
      <c r="B28" s="275" t="s">
        <v>80</v>
      </c>
      <c r="C28" s="269" t="s">
        <v>80</v>
      </c>
      <c r="D28" s="270" t="s">
        <v>794</v>
      </c>
      <c r="E28" s="496" t="s">
        <v>82</v>
      </c>
    </row>
    <row r="29" spans="2:5" s="29" customFormat="1" ht="19.149999999999999" customHeight="1" x14ac:dyDescent="0.15">
      <c r="B29" s="33"/>
      <c r="C29" s="272"/>
      <c r="D29" s="273" t="s">
        <v>795</v>
      </c>
      <c r="E29" s="497" t="s">
        <v>84</v>
      </c>
    </row>
    <row r="30" spans="2:5" s="29" customFormat="1" ht="19.149999999999999" customHeight="1" x14ac:dyDescent="0.15">
      <c r="B30" s="894" t="s">
        <v>86</v>
      </c>
      <c r="C30" s="147" t="s">
        <v>87</v>
      </c>
      <c r="D30" s="268" t="s">
        <v>477</v>
      </c>
      <c r="E30" s="498" t="s">
        <v>89</v>
      </c>
    </row>
    <row r="31" spans="2:5" s="29" customFormat="1" ht="19.149999999999999" customHeight="1" x14ac:dyDescent="0.15">
      <c r="B31" s="894"/>
      <c r="C31" s="147"/>
      <c r="D31" s="268" t="s">
        <v>782</v>
      </c>
      <c r="E31" s="498" t="s">
        <v>106</v>
      </c>
    </row>
    <row r="32" spans="2:5" s="29" customFormat="1" ht="19.149999999999999" customHeight="1" x14ac:dyDescent="0.15">
      <c r="B32" s="894"/>
      <c r="C32" s="147"/>
      <c r="D32" s="268" t="s">
        <v>494</v>
      </c>
      <c r="E32" s="498" t="s">
        <v>102</v>
      </c>
    </row>
    <row r="33" spans="2:5" s="29" customFormat="1" ht="19.149999999999999" customHeight="1" x14ac:dyDescent="0.15">
      <c r="B33" s="894"/>
      <c r="C33" s="147"/>
      <c r="D33" s="268" t="s">
        <v>783</v>
      </c>
      <c r="E33" s="498" t="s">
        <v>97</v>
      </c>
    </row>
    <row r="34" spans="2:5" s="29" customFormat="1" ht="19.149999999999999" customHeight="1" x14ac:dyDescent="0.15">
      <c r="B34" s="894"/>
      <c r="C34" s="147"/>
      <c r="D34" s="268" t="s">
        <v>486</v>
      </c>
      <c r="E34" s="498" t="s">
        <v>99</v>
      </c>
    </row>
    <row r="35" spans="2:5" s="29" customFormat="1" ht="19.149999999999999" customHeight="1" x14ac:dyDescent="0.15">
      <c r="B35" s="894"/>
      <c r="C35" s="147"/>
      <c r="D35" s="268" t="s">
        <v>93</v>
      </c>
      <c r="E35" s="498" t="s">
        <v>89</v>
      </c>
    </row>
    <row r="36" spans="2:5" s="29" customFormat="1" ht="19.149999999999999" customHeight="1" x14ac:dyDescent="0.15">
      <c r="B36" s="894"/>
      <c r="C36" s="147"/>
      <c r="D36" s="268" t="s">
        <v>94</v>
      </c>
      <c r="E36" s="498" t="s">
        <v>95</v>
      </c>
    </row>
    <row r="37" spans="2:5" s="29" customFormat="1" ht="19.149999999999999" customHeight="1" x14ac:dyDescent="0.15">
      <c r="B37" s="894"/>
      <c r="C37" s="147"/>
      <c r="D37" s="268" t="s">
        <v>96</v>
      </c>
      <c r="E37" s="498" t="s">
        <v>97</v>
      </c>
    </row>
    <row r="38" spans="2:5" s="29" customFormat="1" ht="19.149999999999999" customHeight="1" x14ac:dyDescent="0.15">
      <c r="B38" s="894"/>
      <c r="C38" s="147"/>
      <c r="D38" s="268" t="s">
        <v>799</v>
      </c>
      <c r="E38" s="498" t="s">
        <v>760</v>
      </c>
    </row>
    <row r="39" spans="2:5" s="29" customFormat="1" ht="19.149999999999999" customHeight="1" x14ac:dyDescent="0.15">
      <c r="B39" s="894"/>
      <c r="C39" s="147"/>
      <c r="D39" s="268" t="s">
        <v>800</v>
      </c>
      <c r="E39" s="498" t="s">
        <v>759</v>
      </c>
    </row>
    <row r="40" spans="2:5" s="29" customFormat="1" ht="19.149999999999999" customHeight="1" x14ac:dyDescent="0.15">
      <c r="B40" s="894"/>
      <c r="C40" s="269" t="s">
        <v>107</v>
      </c>
      <c r="D40" s="865" t="s">
        <v>793</v>
      </c>
      <c r="E40" s="499" t="s">
        <v>108</v>
      </c>
    </row>
    <row r="41" spans="2:5" s="29" customFormat="1" ht="19.149999999999999" customHeight="1" x14ac:dyDescent="0.15">
      <c r="B41" s="275" t="s">
        <v>110</v>
      </c>
      <c r="C41" s="269" t="s">
        <v>111</v>
      </c>
      <c r="D41" s="268" t="s">
        <v>796</v>
      </c>
      <c r="E41" s="271" t="s">
        <v>113</v>
      </c>
    </row>
    <row r="42" spans="2:5" s="29" customFormat="1" ht="19.149999999999999" customHeight="1" x14ac:dyDescent="0.15">
      <c r="B42" s="33"/>
      <c r="C42" s="272"/>
      <c r="D42" s="273" t="s">
        <v>498</v>
      </c>
      <c r="E42" s="497" t="s">
        <v>466</v>
      </c>
    </row>
    <row r="43" spans="2:5" s="29" customFormat="1" ht="19.149999999999999" customHeight="1" x14ac:dyDescent="0.15">
      <c r="B43" s="275" t="s">
        <v>114</v>
      </c>
      <c r="C43" s="269" t="s">
        <v>115</v>
      </c>
      <c r="D43" s="268" t="s">
        <v>787</v>
      </c>
      <c r="E43" s="276" t="s">
        <v>757</v>
      </c>
    </row>
    <row r="44" spans="2:5" s="29" customFormat="1" ht="19.149999999999999" customHeight="1" x14ac:dyDescent="0.15">
      <c r="B44" s="179"/>
      <c r="C44" s="147"/>
      <c r="D44" s="268" t="s">
        <v>788</v>
      </c>
      <c r="E44" s="159" t="s">
        <v>758</v>
      </c>
    </row>
    <row r="45" spans="2:5" s="29" customFormat="1" ht="19.149999999999999" customHeight="1" x14ac:dyDescent="0.15">
      <c r="B45" s="179"/>
      <c r="C45" s="147"/>
      <c r="D45" s="268" t="s">
        <v>789</v>
      </c>
      <c r="E45" s="159" t="s">
        <v>517</v>
      </c>
    </row>
    <row r="46" spans="2:5" s="29" customFormat="1" ht="19.149999999999999" customHeight="1" x14ac:dyDescent="0.15">
      <c r="B46" s="179"/>
      <c r="C46" s="147"/>
      <c r="D46" s="268" t="s">
        <v>749</v>
      </c>
      <c r="E46" s="159" t="s">
        <v>502</v>
      </c>
    </row>
    <row r="47" spans="2:5" s="29" customFormat="1" ht="19.149999999999999" customHeight="1" x14ac:dyDescent="0.15">
      <c r="B47" s="33"/>
      <c r="C47" s="272"/>
      <c r="D47" s="273" t="s">
        <v>790</v>
      </c>
      <c r="E47" s="826" t="s">
        <v>493</v>
      </c>
    </row>
    <row r="48" spans="2:5" s="29" customFormat="1" ht="19.149999999999999" customHeight="1" x14ac:dyDescent="0.15">
      <c r="B48" s="33" t="s">
        <v>116</v>
      </c>
      <c r="C48" s="272" t="s">
        <v>9</v>
      </c>
      <c r="D48" s="272" t="s">
        <v>9</v>
      </c>
      <c r="E48" s="277" t="s">
        <v>9</v>
      </c>
    </row>
    <row r="49" spans="2:5" s="29" customFormat="1" ht="19.149999999999999" customHeight="1" x14ac:dyDescent="0.15">
      <c r="B49" s="33" t="s">
        <v>117</v>
      </c>
      <c r="C49" s="272" t="s">
        <v>9</v>
      </c>
      <c r="D49" s="272" t="s">
        <v>9</v>
      </c>
      <c r="E49" s="277" t="s">
        <v>9</v>
      </c>
    </row>
    <row r="50" spans="2:5" s="29" customFormat="1" ht="19.149999999999999" customHeight="1" x14ac:dyDescent="0.15">
      <c r="B50" s="33" t="s">
        <v>118</v>
      </c>
      <c r="C50" s="272" t="s">
        <v>9</v>
      </c>
      <c r="D50" s="272" t="s">
        <v>9</v>
      </c>
      <c r="E50" s="277" t="s">
        <v>9</v>
      </c>
    </row>
    <row r="51" spans="2:5" x14ac:dyDescent="0.2">
      <c r="E51" s="680"/>
    </row>
  </sheetData>
  <mergeCells count="1">
    <mergeCell ref="B30:B40"/>
  </mergeCells>
  <hyperlinks>
    <hyperlink ref="B3" location="Contents!A1" display="Contents!A1" xr:uid="{6D290540-11AA-441C-86E5-5B86190D6B08}"/>
  </hyperlinks>
  <pageMargins left="0.70866141732283472" right="0.70866141732283472" top="0.74803149606299213" bottom="0.74803149606299213" header="0.31496062992125984" footer="0.31496062992125984"/>
  <pageSetup paperSize="8" scale="67"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070D-C2B9-4A26-B0EC-C6989991304D}">
  <sheetPr>
    <tabColor rgb="FFFFC000"/>
    <pageSetUpPr fitToPage="1"/>
  </sheetPr>
  <dimension ref="B2:I39"/>
  <sheetViews>
    <sheetView zoomScaleNormal="100" workbookViewId="0">
      <selection activeCell="F17" sqref="F17"/>
    </sheetView>
  </sheetViews>
  <sheetFormatPr defaultColWidth="9.140625" defaultRowHeight="14.25" x14ac:dyDescent="0.2"/>
  <cols>
    <col min="1" max="1" width="2.28515625" style="450" customWidth="1"/>
    <col min="2" max="2" width="10.28515625" style="450" customWidth="1"/>
    <col min="3" max="3" width="49.5703125" style="450" customWidth="1"/>
    <col min="4" max="4" width="3.7109375" style="450" customWidth="1"/>
    <col min="5" max="5" width="8.7109375" style="450" customWidth="1"/>
    <col min="6" max="6" width="11.140625" style="450" customWidth="1"/>
    <col min="7" max="7" width="3.7109375" style="450" customWidth="1"/>
    <col min="8" max="8" width="8.7109375" style="450" customWidth="1"/>
    <col min="9" max="9" width="11.140625" style="450" customWidth="1"/>
    <col min="10" max="16384" width="9.140625" style="450"/>
  </cols>
  <sheetData>
    <row r="2" spans="2:9" ht="30" customHeight="1" x14ac:dyDescent="0.2">
      <c r="B2" s="451" t="s">
        <v>119</v>
      </c>
      <c r="C2" s="452"/>
      <c r="D2" s="449"/>
      <c r="E2" s="449"/>
      <c r="F2" s="449"/>
      <c r="G2" s="449"/>
      <c r="H2" s="449"/>
      <c r="I2" s="449"/>
    </row>
    <row r="3" spans="2:9" ht="15" customHeight="1" x14ac:dyDescent="0.2">
      <c r="B3" s="453" t="s">
        <v>46</v>
      </c>
      <c r="C3" s="454"/>
      <c r="D3" s="449"/>
      <c r="E3" s="449"/>
      <c r="F3" s="449"/>
      <c r="G3" s="449"/>
      <c r="H3" s="449"/>
      <c r="I3" s="449"/>
    </row>
    <row r="4" spans="2:9" x14ac:dyDescent="0.2">
      <c r="B4" s="449"/>
      <c r="C4" s="449"/>
      <c r="D4" s="449"/>
      <c r="E4" s="449"/>
      <c r="F4" s="449"/>
      <c r="G4" s="449"/>
      <c r="H4" s="449"/>
      <c r="I4" s="449"/>
    </row>
    <row r="5" spans="2:9" ht="21.75" customHeight="1" x14ac:dyDescent="0.2">
      <c r="B5" s="455" t="s">
        <v>120</v>
      </c>
      <c r="C5" s="455"/>
      <c r="D5" s="449"/>
      <c r="E5" s="449"/>
      <c r="F5" s="449"/>
      <c r="G5" s="449"/>
      <c r="H5" s="449"/>
      <c r="I5" s="449"/>
    </row>
    <row r="6" spans="2:9" x14ac:dyDescent="0.2">
      <c r="B6" s="456"/>
      <c r="C6" s="456"/>
      <c r="D6" s="449"/>
      <c r="E6" s="449"/>
      <c r="F6" s="449"/>
      <c r="G6" s="449"/>
      <c r="H6" s="449"/>
      <c r="I6" s="449"/>
    </row>
    <row r="7" spans="2:9" ht="25.5" x14ac:dyDescent="0.2">
      <c r="B7" s="457" t="s">
        <v>121</v>
      </c>
      <c r="C7" s="458" t="s">
        <v>122</v>
      </c>
      <c r="D7" s="449"/>
      <c r="E7" s="457" t="s">
        <v>123</v>
      </c>
      <c r="F7" s="458" t="s">
        <v>124</v>
      </c>
      <c r="G7" s="449"/>
      <c r="H7" s="457" t="s">
        <v>123</v>
      </c>
      <c r="I7" s="458" t="s">
        <v>124</v>
      </c>
    </row>
    <row r="8" spans="2:9" x14ac:dyDescent="0.2">
      <c r="B8" s="459" t="s">
        <v>125</v>
      </c>
      <c r="C8" s="460" t="s">
        <v>126</v>
      </c>
      <c r="D8" s="449"/>
      <c r="E8" s="461">
        <v>0.27659661460897328</v>
      </c>
      <c r="F8" s="462" t="s">
        <v>127</v>
      </c>
      <c r="G8" s="449"/>
      <c r="H8" s="461">
        <v>0.27659661460897328</v>
      </c>
      <c r="I8" s="462" t="s">
        <v>127</v>
      </c>
    </row>
    <row r="9" spans="2:9" x14ac:dyDescent="0.2">
      <c r="B9" s="459" t="s">
        <v>128</v>
      </c>
      <c r="C9" s="460" t="s">
        <v>129</v>
      </c>
      <c r="D9" s="449"/>
      <c r="E9" s="461">
        <v>0.63905026409825183</v>
      </c>
      <c r="F9" s="462" t="s">
        <v>127</v>
      </c>
      <c r="G9" s="449"/>
      <c r="H9" s="461">
        <v>0.63905026409825183</v>
      </c>
      <c r="I9" s="462" t="s">
        <v>127</v>
      </c>
    </row>
    <row r="10" spans="2:9" x14ac:dyDescent="0.2">
      <c r="B10" s="459" t="s">
        <v>130</v>
      </c>
      <c r="C10" s="460" t="s">
        <v>131</v>
      </c>
      <c r="D10" s="449"/>
      <c r="E10" s="461">
        <v>0.86712525747153235</v>
      </c>
      <c r="F10" s="462" t="s">
        <v>132</v>
      </c>
      <c r="G10" s="449"/>
      <c r="H10" s="461">
        <v>0.86712525747153235</v>
      </c>
      <c r="I10" s="462" t="s">
        <v>132</v>
      </c>
    </row>
    <row r="11" spans="2:9" x14ac:dyDescent="0.2">
      <c r="B11" s="459" t="s">
        <v>133</v>
      </c>
      <c r="C11" s="460" t="s">
        <v>134</v>
      </c>
      <c r="D11" s="449"/>
      <c r="E11" s="461">
        <v>0.87248449019574148</v>
      </c>
      <c r="F11" s="462" t="s">
        <v>132</v>
      </c>
      <c r="G11" s="449"/>
      <c r="H11" s="461">
        <v>0.87248449019574148</v>
      </c>
      <c r="I11" s="462" t="s">
        <v>132</v>
      </c>
    </row>
    <row r="12" spans="2:9" x14ac:dyDescent="0.2">
      <c r="B12" s="459" t="s">
        <v>135</v>
      </c>
      <c r="C12" s="460" t="s">
        <v>62</v>
      </c>
      <c r="D12" s="449"/>
      <c r="E12" s="461">
        <v>0.80000000000000016</v>
      </c>
      <c r="F12" s="462" t="s">
        <v>132</v>
      </c>
      <c r="G12" s="449"/>
      <c r="H12" s="461">
        <v>0.80000000000000016</v>
      </c>
      <c r="I12" s="462" t="s">
        <v>132</v>
      </c>
    </row>
    <row r="13" spans="2:9" x14ac:dyDescent="0.2">
      <c r="B13" s="459" t="s">
        <v>136</v>
      </c>
      <c r="C13" s="460" t="s">
        <v>137</v>
      </c>
      <c r="D13" s="449"/>
      <c r="E13" s="461">
        <v>0.85010164506325325</v>
      </c>
      <c r="F13" s="462" t="s">
        <v>132</v>
      </c>
      <c r="G13" s="449"/>
      <c r="H13" s="461">
        <v>0.85010164506325325</v>
      </c>
      <c r="I13" s="462" t="s">
        <v>132</v>
      </c>
    </row>
    <row r="14" spans="2:9" x14ac:dyDescent="0.2">
      <c r="B14" s="459" t="s">
        <v>138</v>
      </c>
      <c r="C14" s="460" t="s">
        <v>139</v>
      </c>
      <c r="D14" s="449"/>
      <c r="E14" s="461">
        <v>0.85385379687351437</v>
      </c>
      <c r="F14" s="462" t="s">
        <v>132</v>
      </c>
      <c r="G14" s="449"/>
      <c r="H14" s="461">
        <v>0.85385379687351437</v>
      </c>
      <c r="I14" s="462" t="s">
        <v>132</v>
      </c>
    </row>
    <row r="15" spans="2:9" x14ac:dyDescent="0.2">
      <c r="B15" s="459" t="s">
        <v>140</v>
      </c>
      <c r="C15" s="460" t="s">
        <v>141</v>
      </c>
      <c r="D15" s="449"/>
      <c r="E15" s="461">
        <v>0.85385379687351437</v>
      </c>
      <c r="F15" s="462" t="s">
        <v>132</v>
      </c>
      <c r="G15" s="449"/>
      <c r="H15" s="461">
        <v>0.85385379687351437</v>
      </c>
      <c r="I15" s="462" t="s">
        <v>132</v>
      </c>
    </row>
    <row r="16" spans="2:9" x14ac:dyDescent="0.2">
      <c r="B16" s="459" t="s">
        <v>142</v>
      </c>
      <c r="C16" s="460" t="s">
        <v>143</v>
      </c>
      <c r="D16" s="449"/>
      <c r="E16" s="461">
        <v>0.77726128220027113</v>
      </c>
      <c r="F16" s="462" t="s">
        <v>127</v>
      </c>
      <c r="G16" s="449"/>
      <c r="H16" s="461">
        <v>0.77726128220027113</v>
      </c>
      <c r="I16" s="462" t="s">
        <v>127</v>
      </c>
    </row>
    <row r="17" spans="2:9" x14ac:dyDescent="0.2">
      <c r="B17" s="459" t="s">
        <v>144</v>
      </c>
      <c r="C17" s="460" t="s">
        <v>145</v>
      </c>
      <c r="D17" s="449"/>
      <c r="E17" s="461">
        <v>0.65508619481521901</v>
      </c>
      <c r="F17" s="462" t="s">
        <v>127</v>
      </c>
      <c r="G17" s="449"/>
      <c r="H17" s="461">
        <v>0.65508619481521901</v>
      </c>
      <c r="I17" s="462" t="s">
        <v>127</v>
      </c>
    </row>
    <row r="18" spans="2:9" x14ac:dyDescent="0.2">
      <c r="B18" s="459" t="s">
        <v>146</v>
      </c>
      <c r="C18" s="460" t="s">
        <v>61</v>
      </c>
      <c r="D18" s="449"/>
      <c r="E18" s="461">
        <v>0.83474242122852871</v>
      </c>
      <c r="F18" s="462" t="s">
        <v>127</v>
      </c>
      <c r="G18" s="449"/>
      <c r="H18" s="461">
        <v>0.83474242122852871</v>
      </c>
      <c r="I18" s="462" t="s">
        <v>127</v>
      </c>
    </row>
    <row r="19" spans="2:9" x14ac:dyDescent="0.2">
      <c r="B19" s="459" t="s">
        <v>147</v>
      </c>
      <c r="C19" s="460" t="s">
        <v>53</v>
      </c>
      <c r="D19" s="449"/>
      <c r="E19" s="461">
        <v>0.91005626780904181</v>
      </c>
      <c r="F19" s="462" t="s">
        <v>132</v>
      </c>
      <c r="G19" s="449"/>
      <c r="H19" s="461">
        <v>0.91005626780904181</v>
      </c>
      <c r="I19" s="462" t="s">
        <v>132</v>
      </c>
    </row>
    <row r="20" spans="2:9" x14ac:dyDescent="0.2">
      <c r="B20" s="459" t="s">
        <v>148</v>
      </c>
      <c r="C20" s="460" t="s">
        <v>149</v>
      </c>
      <c r="D20" s="449"/>
      <c r="E20" s="461">
        <v>0.93720975406007467</v>
      </c>
      <c r="F20" s="462" t="s">
        <v>132</v>
      </c>
      <c r="G20" s="449"/>
      <c r="H20" s="461">
        <v>0.93720975406007467</v>
      </c>
      <c r="I20" s="462" t="s">
        <v>132</v>
      </c>
    </row>
    <row r="21" spans="2:9" x14ac:dyDescent="0.2">
      <c r="B21" s="459" t="s">
        <v>150</v>
      </c>
      <c r="C21" s="460" t="s">
        <v>56</v>
      </c>
      <c r="D21" s="449"/>
      <c r="E21" s="461">
        <v>0.87904597095324111</v>
      </c>
      <c r="F21" s="462" t="s">
        <v>132</v>
      </c>
      <c r="G21" s="449"/>
      <c r="H21" s="461">
        <v>0.87904597095324111</v>
      </c>
      <c r="I21" s="462" t="s">
        <v>132</v>
      </c>
    </row>
    <row r="22" spans="2:9" x14ac:dyDescent="0.2">
      <c r="B22" s="459" t="s">
        <v>151</v>
      </c>
      <c r="C22" s="460" t="s">
        <v>71</v>
      </c>
      <c r="D22" s="449"/>
      <c r="E22" s="461">
        <v>0.50283873482565056</v>
      </c>
      <c r="F22" s="462" t="s">
        <v>127</v>
      </c>
      <c r="G22" s="449"/>
      <c r="H22" s="461">
        <v>0.50283873482565056</v>
      </c>
      <c r="I22" s="462" t="s">
        <v>127</v>
      </c>
    </row>
    <row r="23" spans="2:9" x14ac:dyDescent="0.2">
      <c r="B23" s="459" t="s">
        <v>152</v>
      </c>
      <c r="C23" s="460" t="s">
        <v>72</v>
      </c>
      <c r="D23" s="449"/>
      <c r="E23" s="461">
        <v>0.36775938546954356</v>
      </c>
      <c r="F23" s="462" t="s">
        <v>127</v>
      </c>
      <c r="G23" s="449"/>
      <c r="H23" s="461">
        <v>0.36775938546954356</v>
      </c>
      <c r="I23" s="462" t="s">
        <v>127</v>
      </c>
    </row>
    <row r="24" spans="2:9" x14ac:dyDescent="0.2">
      <c r="B24" s="459" t="s">
        <v>153</v>
      </c>
      <c r="C24" s="460" t="s">
        <v>65</v>
      </c>
      <c r="D24" s="449"/>
      <c r="E24" s="461">
        <v>0.893141362063825</v>
      </c>
      <c r="F24" s="462" t="s">
        <v>132</v>
      </c>
      <c r="G24" s="449"/>
      <c r="H24" s="461">
        <v>0.893141362063825</v>
      </c>
      <c r="I24" s="462" t="s">
        <v>132</v>
      </c>
    </row>
    <row r="25" spans="2:9" x14ac:dyDescent="0.2">
      <c r="B25" s="459" t="s">
        <v>154</v>
      </c>
      <c r="C25" s="460" t="s">
        <v>155</v>
      </c>
      <c r="D25" s="449"/>
      <c r="E25" s="461">
        <v>0.62382082486263013</v>
      </c>
      <c r="F25" s="462" t="s">
        <v>132</v>
      </c>
      <c r="G25" s="449"/>
      <c r="H25" s="461">
        <v>0.62382082486263013</v>
      </c>
      <c r="I25" s="462" t="s">
        <v>132</v>
      </c>
    </row>
    <row r="26" spans="2:9" x14ac:dyDescent="0.2">
      <c r="B26" s="459" t="s">
        <v>156</v>
      </c>
      <c r="C26" s="460" t="s">
        <v>67</v>
      </c>
      <c r="D26" s="449"/>
      <c r="E26" s="461">
        <v>0.65508619481521901</v>
      </c>
      <c r="F26" s="462" t="s">
        <v>132</v>
      </c>
      <c r="G26" s="449"/>
      <c r="H26" s="461">
        <v>0.65508619481521901</v>
      </c>
      <c r="I26" s="462" t="s">
        <v>132</v>
      </c>
    </row>
    <row r="27" spans="2:9" x14ac:dyDescent="0.2">
      <c r="B27" s="463" t="s">
        <v>157</v>
      </c>
      <c r="C27" s="464" t="s">
        <v>68</v>
      </c>
      <c r="D27" s="449"/>
      <c r="E27" s="465">
        <v>0.82503154086124797</v>
      </c>
      <c r="F27" s="466" t="s">
        <v>132</v>
      </c>
      <c r="G27" s="449"/>
      <c r="H27" s="465">
        <v>0.82503154086124797</v>
      </c>
      <c r="I27" s="466" t="s">
        <v>132</v>
      </c>
    </row>
    <row r="28" spans="2:9" ht="18" customHeight="1" x14ac:dyDescent="0.2">
      <c r="B28" s="449"/>
      <c r="C28" s="449"/>
      <c r="D28" s="449"/>
      <c r="E28" s="467"/>
      <c r="F28" s="449"/>
      <c r="G28" s="449"/>
      <c r="H28" s="467"/>
      <c r="I28" s="449"/>
    </row>
    <row r="29" spans="2:9" ht="21" customHeight="1" x14ac:dyDescent="0.2">
      <c r="B29" s="455" t="s">
        <v>158</v>
      </c>
      <c r="C29" s="455"/>
      <c r="D29" s="449"/>
      <c r="E29" s="467"/>
      <c r="F29" s="449"/>
      <c r="G29" s="449"/>
      <c r="H29" s="467"/>
      <c r="I29" s="449"/>
    </row>
    <row r="30" spans="2:9" x14ac:dyDescent="0.2">
      <c r="B30" s="456"/>
      <c r="C30" s="456"/>
      <c r="D30" s="449"/>
      <c r="E30" s="467"/>
      <c r="F30" s="449"/>
      <c r="G30" s="449"/>
      <c r="H30" s="467"/>
      <c r="I30" s="449"/>
    </row>
    <row r="31" spans="2:9" x14ac:dyDescent="0.2">
      <c r="B31" s="457" t="s">
        <v>121</v>
      </c>
      <c r="C31" s="458" t="s">
        <v>122</v>
      </c>
      <c r="D31" s="449"/>
      <c r="E31" s="457"/>
      <c r="F31" s="458"/>
      <c r="G31" s="449"/>
      <c r="H31" s="457"/>
      <c r="I31" s="458"/>
    </row>
    <row r="32" spans="2:9" x14ac:dyDescent="0.2">
      <c r="B32" s="459">
        <v>21</v>
      </c>
      <c r="C32" s="460" t="s">
        <v>80</v>
      </c>
      <c r="D32" s="449"/>
      <c r="E32" s="461">
        <v>0.38965964342265469</v>
      </c>
      <c r="F32" s="462" t="s">
        <v>127</v>
      </c>
      <c r="G32" s="449"/>
      <c r="H32" s="461">
        <v>0.38965964342265469</v>
      </c>
      <c r="I32" s="462" t="s">
        <v>127</v>
      </c>
    </row>
    <row r="33" spans="2:9" x14ac:dyDescent="0.2">
      <c r="B33" s="459">
        <v>22</v>
      </c>
      <c r="C33" s="460" t="s">
        <v>107</v>
      </c>
      <c r="D33" s="449"/>
      <c r="E33" s="461">
        <v>0.6868006903890298</v>
      </c>
      <c r="F33" s="462" t="s">
        <v>127</v>
      </c>
      <c r="G33" s="449"/>
      <c r="H33" s="461">
        <v>0.6868006903890298</v>
      </c>
      <c r="I33" s="462" t="s">
        <v>127</v>
      </c>
    </row>
    <row r="34" spans="2:9" x14ac:dyDescent="0.2">
      <c r="B34" s="459">
        <v>23</v>
      </c>
      <c r="C34" s="460" t="s">
        <v>115</v>
      </c>
      <c r="D34" s="449"/>
      <c r="E34" s="461">
        <v>0.7879327285333696</v>
      </c>
      <c r="F34" s="462" t="s">
        <v>127</v>
      </c>
      <c r="G34" s="449"/>
      <c r="H34" s="461">
        <v>0.7879327285333696</v>
      </c>
      <c r="I34" s="462" t="s">
        <v>127</v>
      </c>
    </row>
    <row r="35" spans="2:9" x14ac:dyDescent="0.2">
      <c r="B35" s="459">
        <v>24</v>
      </c>
      <c r="C35" s="460" t="s">
        <v>87</v>
      </c>
      <c r="D35" s="449"/>
      <c r="E35" s="461">
        <v>0.74626507862463798</v>
      </c>
      <c r="F35" s="462" t="s">
        <v>127</v>
      </c>
      <c r="G35" s="449"/>
      <c r="H35" s="461">
        <v>0.74626507862463798</v>
      </c>
      <c r="I35" s="462" t="s">
        <v>127</v>
      </c>
    </row>
    <row r="36" spans="2:9" x14ac:dyDescent="0.2">
      <c r="B36" s="459">
        <v>25</v>
      </c>
      <c r="C36" s="468" t="s">
        <v>111</v>
      </c>
      <c r="D36" s="449"/>
      <c r="E36" s="461">
        <v>0</v>
      </c>
      <c r="F36" s="462"/>
      <c r="G36" s="449"/>
      <c r="H36" s="461">
        <v>0</v>
      </c>
      <c r="I36" s="462"/>
    </row>
    <row r="37" spans="2:9" x14ac:dyDescent="0.2">
      <c r="B37" s="459">
        <v>26</v>
      </c>
      <c r="C37" s="468" t="s">
        <v>159</v>
      </c>
      <c r="D37" s="449"/>
      <c r="E37" s="461">
        <v>0</v>
      </c>
      <c r="F37" s="462"/>
      <c r="G37" s="449"/>
      <c r="H37" s="461">
        <v>0</v>
      </c>
      <c r="I37" s="462"/>
    </row>
    <row r="38" spans="2:9" x14ac:dyDescent="0.2">
      <c r="B38" s="459">
        <v>27</v>
      </c>
      <c r="C38" s="468" t="s">
        <v>160</v>
      </c>
      <c r="D38" s="449"/>
      <c r="E38" s="461">
        <v>0.77159235668789805</v>
      </c>
      <c r="F38" s="462" t="s">
        <v>132</v>
      </c>
      <c r="G38" s="449"/>
      <c r="H38" s="461">
        <v>0.77159235668789805</v>
      </c>
      <c r="I38" s="462" t="s">
        <v>132</v>
      </c>
    </row>
    <row r="39" spans="2:9" x14ac:dyDescent="0.2">
      <c r="B39" s="463">
        <v>28</v>
      </c>
      <c r="C39" s="469" t="s">
        <v>161</v>
      </c>
      <c r="D39" s="449"/>
      <c r="E39" s="465">
        <v>0.86889028739249019</v>
      </c>
      <c r="F39" s="466" t="s">
        <v>132</v>
      </c>
      <c r="G39" s="449"/>
      <c r="H39" s="465">
        <v>0.86889028739249019</v>
      </c>
      <c r="I39" s="466" t="s">
        <v>132</v>
      </c>
    </row>
  </sheetData>
  <hyperlinks>
    <hyperlink ref="B3" location="Contents!A1" display="Contents!A1" xr:uid="{981CEFB9-D661-4B2F-B009-E7208A5ED6DC}"/>
  </hyperlinks>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G21"/>
  <sheetViews>
    <sheetView showGridLines="0" zoomScaleNormal="100" workbookViewId="0">
      <selection activeCell="G14" sqref="G14"/>
    </sheetView>
  </sheetViews>
  <sheetFormatPr defaultColWidth="9.140625" defaultRowHeight="14.25" x14ac:dyDescent="0.2"/>
  <cols>
    <col min="1" max="1" width="2.28515625" style="1" customWidth="1"/>
    <col min="2" max="2" width="16" style="1" customWidth="1"/>
    <col min="3" max="3" width="20.5703125" style="1" customWidth="1"/>
    <col min="4" max="4" width="8.42578125" style="1" customWidth="1"/>
    <col min="5" max="5" width="12.42578125" style="1" customWidth="1"/>
    <col min="6" max="6" width="15.5703125" style="1" customWidth="1"/>
    <col min="7" max="7" width="14.42578125" style="1" customWidth="1"/>
    <col min="8" max="8" width="7" style="1" bestFit="1" customWidth="1"/>
    <col min="9" max="9" width="6.5703125" style="1" customWidth="1"/>
    <col min="10" max="10" width="52.7109375" style="1" bestFit="1" customWidth="1"/>
    <col min="11" max="11" width="26.42578125" style="1" bestFit="1" customWidth="1"/>
    <col min="12" max="16384" width="9.140625" style="1"/>
  </cols>
  <sheetData>
    <row r="2" spans="2:7" ht="23.25" customHeight="1" x14ac:dyDescent="0.25">
      <c r="B2" s="2" t="s">
        <v>162</v>
      </c>
      <c r="C2" s="3"/>
      <c r="D2" s="3"/>
      <c r="E2" s="3"/>
      <c r="F2" s="4"/>
      <c r="G2" s="4"/>
    </row>
    <row r="3" spans="2:7" x14ac:dyDescent="0.2">
      <c r="B3" s="5" t="s">
        <v>46</v>
      </c>
      <c r="C3" s="6"/>
      <c r="D3" s="6"/>
      <c r="E3" s="6"/>
      <c r="F3" s="6"/>
      <c r="G3" s="6"/>
    </row>
    <row r="4" spans="2:7" ht="3.75" customHeight="1" x14ac:dyDescent="0.2">
      <c r="B4" s="821"/>
      <c r="C4" s="821"/>
      <c r="D4" s="821"/>
      <c r="E4" s="821"/>
      <c r="F4" s="821"/>
      <c r="G4" s="821"/>
    </row>
    <row r="5" spans="2:7" ht="18" customHeight="1" x14ac:dyDescent="0.2">
      <c r="B5" s="9" t="s">
        <v>163</v>
      </c>
      <c r="C5" s="9"/>
      <c r="D5" s="9"/>
      <c r="E5" s="9"/>
      <c r="F5" s="10"/>
      <c r="G5" s="10"/>
    </row>
    <row r="6" spans="2:7" ht="3" customHeight="1" x14ac:dyDescent="0.2">
      <c r="B6" s="821"/>
      <c r="C6" s="821"/>
      <c r="D6" s="821"/>
      <c r="E6" s="821"/>
      <c r="F6" s="821"/>
      <c r="G6" s="821"/>
    </row>
    <row r="7" spans="2:7" ht="25.5" x14ac:dyDescent="0.2">
      <c r="B7" s="816" t="s">
        <v>164</v>
      </c>
      <c r="C7" s="817" t="s">
        <v>165</v>
      </c>
      <c r="D7" s="818" t="s">
        <v>49</v>
      </c>
      <c r="E7" s="819" t="s">
        <v>166</v>
      </c>
      <c r="F7" s="820" t="s">
        <v>167</v>
      </c>
      <c r="G7" s="820" t="s">
        <v>168</v>
      </c>
    </row>
    <row r="8" spans="2:7" ht="18" customHeight="1" x14ac:dyDescent="0.2">
      <c r="B8" s="13" t="s">
        <v>169</v>
      </c>
      <c r="C8" s="14" t="s">
        <v>170</v>
      </c>
      <c r="D8" s="15">
        <f>D9*(1+E8)</f>
        <v>139.39362</v>
      </c>
      <c r="E8" s="813">
        <v>2.4199999999999999E-2</v>
      </c>
      <c r="F8" s="443">
        <f>D$8/D9-1</f>
        <v>2.4199999999999999E-2</v>
      </c>
      <c r="G8" s="678">
        <f>$D$8/D8</f>
        <v>1</v>
      </c>
    </row>
    <row r="9" spans="2:7" ht="18" customHeight="1" x14ac:dyDescent="0.2">
      <c r="B9" s="13" t="s">
        <v>171</v>
      </c>
      <c r="C9" s="14" t="s">
        <v>172</v>
      </c>
      <c r="D9" s="15">
        <v>136.1</v>
      </c>
      <c r="E9" s="16">
        <f t="shared" ref="E9:E17" si="0">D9/D10-1</f>
        <v>4.0519877675840865E-2</v>
      </c>
      <c r="F9" s="16">
        <f>D$8/D10-1</f>
        <v>6.5700458715596266E-2</v>
      </c>
      <c r="G9" s="678">
        <f>$D$8/D9</f>
        <v>1.0242</v>
      </c>
    </row>
    <row r="10" spans="2:7" ht="18" customHeight="1" x14ac:dyDescent="0.2">
      <c r="B10" s="13" t="s">
        <v>173</v>
      </c>
      <c r="C10" s="14" t="s">
        <v>174</v>
      </c>
      <c r="D10" s="15">
        <v>130.80000000000001</v>
      </c>
      <c r="E10" s="16">
        <f t="shared" si="0"/>
        <v>7.8318219291014124E-2</v>
      </c>
      <c r="F10" s="16">
        <f>D$8/D11-1</f>
        <v>0.14916422093981874</v>
      </c>
      <c r="G10" s="678">
        <f>$D$8/D10</f>
        <v>1.0657004587155963</v>
      </c>
    </row>
    <row r="11" spans="2:7" ht="18" customHeight="1" x14ac:dyDescent="0.2">
      <c r="B11" s="13" t="s">
        <v>175</v>
      </c>
      <c r="C11" s="14" t="s">
        <v>176</v>
      </c>
      <c r="D11" s="15">
        <v>121.3</v>
      </c>
      <c r="E11" s="16">
        <f t="shared" si="0"/>
        <v>3.4982935153583528E-2</v>
      </c>
      <c r="F11" s="16">
        <f>D$8/D12-1</f>
        <v>0.1893653583617747</v>
      </c>
      <c r="G11" s="678">
        <f>$D$8/D11</f>
        <v>1.1491642209398187</v>
      </c>
    </row>
    <row r="12" spans="2:7" ht="18" customHeight="1" x14ac:dyDescent="0.2">
      <c r="B12" s="13" t="s">
        <v>177</v>
      </c>
      <c r="C12" s="14" t="s">
        <v>178</v>
      </c>
      <c r="D12" s="15">
        <v>117.2</v>
      </c>
      <c r="E12" s="16">
        <f t="shared" si="0"/>
        <v>8.6058519793459354E-3</v>
      </c>
      <c r="F12" s="16">
        <f t="shared" ref="F12:F14" si="1">D$8/D13-1</f>
        <v>0.19960086058519799</v>
      </c>
      <c r="G12" s="678">
        <f>$D$8/D12</f>
        <v>1.1893653583617747</v>
      </c>
    </row>
    <row r="13" spans="2:7" ht="18" customHeight="1" x14ac:dyDescent="0.2">
      <c r="B13" s="13" t="s">
        <v>179</v>
      </c>
      <c r="C13" s="14" t="s">
        <v>180</v>
      </c>
      <c r="D13" s="15">
        <v>116.2</v>
      </c>
      <c r="E13" s="16">
        <f t="shared" si="0"/>
        <v>1.8404907975460238E-2</v>
      </c>
      <c r="F13" s="16">
        <f t="shared" si="1"/>
        <v>0.22167940403155129</v>
      </c>
      <c r="G13" s="678">
        <f t="shared" ref="G13:G18" si="2">$D$8/D13</f>
        <v>1.199600860585198</v>
      </c>
    </row>
    <row r="14" spans="2:7" ht="18" customHeight="1" x14ac:dyDescent="0.2">
      <c r="B14" s="13" t="s">
        <v>181</v>
      </c>
      <c r="C14" s="14" t="s">
        <v>182</v>
      </c>
      <c r="D14" s="15">
        <v>114.1</v>
      </c>
      <c r="E14" s="16">
        <f t="shared" si="0"/>
        <v>1.7841213202497874E-2</v>
      </c>
      <c r="F14" s="16">
        <f t="shared" si="1"/>
        <v>0.2434756467439787</v>
      </c>
      <c r="G14" s="678">
        <f t="shared" si="2"/>
        <v>1.2216794040315513</v>
      </c>
    </row>
    <row r="15" spans="2:7" ht="18" customHeight="1" x14ac:dyDescent="0.2">
      <c r="B15" s="13" t="s">
        <v>183</v>
      </c>
      <c r="C15" s="14" t="s">
        <v>184</v>
      </c>
      <c r="D15" s="15">
        <v>112.1</v>
      </c>
      <c r="E15" s="16">
        <f t="shared" si="0"/>
        <v>1.9090909090909047E-2</v>
      </c>
      <c r="F15" s="444">
        <f>D$8/D16-1</f>
        <v>0.26721472727272721</v>
      </c>
      <c r="G15" s="678">
        <f t="shared" si="2"/>
        <v>1.2434756467439787</v>
      </c>
    </row>
    <row r="16" spans="2:7" ht="18" customHeight="1" x14ac:dyDescent="0.2">
      <c r="B16" s="13" t="s">
        <v>185</v>
      </c>
      <c r="C16" s="14" t="s">
        <v>186</v>
      </c>
      <c r="D16" s="15">
        <v>110</v>
      </c>
      <c r="E16" s="16">
        <f t="shared" si="0"/>
        <v>1.4760147601476037E-2</v>
      </c>
      <c r="F16" s="16">
        <f>D$8/D17-1</f>
        <v>0.28591900369003675</v>
      </c>
      <c r="G16" s="678">
        <f t="shared" si="2"/>
        <v>1.2672147272727272</v>
      </c>
    </row>
    <row r="17" spans="2:7" ht="18" customHeight="1" x14ac:dyDescent="0.2">
      <c r="B17" s="13" t="s">
        <v>187</v>
      </c>
      <c r="C17" s="17" t="s">
        <v>188</v>
      </c>
      <c r="D17" s="15">
        <v>108.4</v>
      </c>
      <c r="E17" s="16">
        <f t="shared" si="0"/>
        <v>1.6885553470919357E-2</v>
      </c>
      <c r="F17" s="16">
        <f>D$8/D18-1</f>
        <v>0.30763245778611648</v>
      </c>
      <c r="G17" s="678">
        <f t="shared" si="2"/>
        <v>1.2859190036900368</v>
      </c>
    </row>
    <row r="18" spans="2:7" ht="18" customHeight="1" x14ac:dyDescent="0.2">
      <c r="B18" s="18" t="s">
        <v>189</v>
      </c>
      <c r="C18" s="19" t="s">
        <v>190</v>
      </c>
      <c r="D18" s="20">
        <v>106.6</v>
      </c>
      <c r="E18" s="21" t="s">
        <v>191</v>
      </c>
      <c r="F18" s="21" t="s">
        <v>191</v>
      </c>
      <c r="G18" s="679">
        <f t="shared" si="2"/>
        <v>1.3076324577861165</v>
      </c>
    </row>
    <row r="19" spans="2:7" x14ac:dyDescent="0.2">
      <c r="B19" s="22"/>
      <c r="C19" s="23"/>
      <c r="D19" s="23"/>
      <c r="E19" s="23"/>
      <c r="F19" s="24"/>
      <c r="G19" s="682"/>
    </row>
    <row r="20" spans="2:7" x14ac:dyDescent="0.2">
      <c r="B20" s="8" t="s">
        <v>192</v>
      </c>
      <c r="C20" s="23"/>
      <c r="D20" s="23"/>
      <c r="E20" s="23"/>
      <c r="F20" s="824">
        <f>(1+C21)^1.5</f>
        <v>1.0453358312044987</v>
      </c>
      <c r="G20" s="682"/>
    </row>
    <row r="21" spans="2:7" ht="18" customHeight="1" x14ac:dyDescent="0.2">
      <c r="B21" s="344" t="s">
        <v>193</v>
      </c>
      <c r="C21" s="822">
        <v>0.03</v>
      </c>
      <c r="D21" s="823" t="s">
        <v>762</v>
      </c>
      <c r="E21" s="23"/>
      <c r="F21" s="23"/>
      <c r="G21" s="682"/>
    </row>
  </sheetData>
  <phoneticPr fontId="44" type="noConversion"/>
  <hyperlinks>
    <hyperlink ref="B3" location="Contents!A1" display="Contents!A1"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1E42-5416-46D8-8E31-8C6C40F2C28E}">
  <dimension ref="B2:I27"/>
  <sheetViews>
    <sheetView zoomScaleNormal="100" workbookViewId="0">
      <selection activeCell="C13" sqref="C13"/>
    </sheetView>
  </sheetViews>
  <sheetFormatPr defaultColWidth="9.140625" defaultRowHeight="14.25" x14ac:dyDescent="0.2"/>
  <cols>
    <col min="1" max="1" width="1.7109375" style="414" customWidth="1"/>
    <col min="2" max="2" width="26.5703125" style="414" customWidth="1"/>
    <col min="3" max="3" width="36.85546875" style="414" customWidth="1"/>
    <col min="4" max="4" width="8.7109375" style="414" bestFit="1" customWidth="1"/>
    <col min="5" max="5" width="8" style="414" customWidth="1"/>
    <col min="6" max="6" width="10.28515625" style="414" customWidth="1"/>
    <col min="7" max="9" width="8.7109375" style="414" bestFit="1" customWidth="1"/>
    <col min="10" max="10" width="4.7109375" style="414" customWidth="1"/>
    <col min="11" max="16384" width="9.140625" style="414"/>
  </cols>
  <sheetData>
    <row r="2" spans="2:9" ht="27.95" customHeight="1" x14ac:dyDescent="0.2">
      <c r="B2" s="2" t="s">
        <v>20</v>
      </c>
      <c r="C2" s="2"/>
      <c r="D2" s="4"/>
      <c r="E2" s="4"/>
      <c r="F2" s="4"/>
      <c r="G2" s="4"/>
      <c r="H2" s="4"/>
      <c r="I2" s="4"/>
    </row>
    <row r="3" spans="2:9" s="29" customFormat="1" ht="18" customHeight="1" x14ac:dyDescent="0.15">
      <c r="B3" s="7" t="s">
        <v>46</v>
      </c>
      <c r="C3" s="5"/>
      <c r="D3" s="6"/>
      <c r="E3" s="6"/>
      <c r="F3" s="6"/>
      <c r="G3" s="6"/>
      <c r="H3" s="6"/>
      <c r="I3" s="6"/>
    </row>
    <row r="4" spans="2:9" s="29" customFormat="1" ht="18" customHeight="1" x14ac:dyDescent="0.15">
      <c r="B4" s="7"/>
      <c r="C4" s="5"/>
      <c r="D4" s="6"/>
      <c r="E4" s="6"/>
      <c r="F4" s="6"/>
      <c r="G4" s="6"/>
      <c r="H4" s="6"/>
      <c r="I4" s="6"/>
    </row>
    <row r="5" spans="2:9" s="121" customFormat="1" ht="18" customHeight="1" x14ac:dyDescent="0.25">
      <c r="B5" s="9" t="s">
        <v>20</v>
      </c>
      <c r="C5" s="9"/>
      <c r="D5" s="10"/>
      <c r="E5" s="10"/>
      <c r="F5" s="10"/>
      <c r="G5" s="10"/>
      <c r="H5" s="10"/>
      <c r="I5" s="10"/>
    </row>
    <row r="6" spans="2:9" s="29" customFormat="1" ht="20.100000000000001" customHeight="1" x14ac:dyDescent="0.15">
      <c r="B6" s="8"/>
      <c r="C6" s="8"/>
      <c r="D6" s="8"/>
      <c r="E6" s="8"/>
      <c r="F6" s="8"/>
      <c r="G6" s="8"/>
      <c r="H6" s="8"/>
      <c r="I6" s="8"/>
    </row>
    <row r="7" spans="2:9" s="29" customFormat="1" ht="18" customHeight="1" x14ac:dyDescent="0.15">
      <c r="B7" s="301" t="s">
        <v>194</v>
      </c>
      <c r="C7" s="302" t="s">
        <v>195</v>
      </c>
      <c r="D7" s="424" t="s">
        <v>193</v>
      </c>
      <c r="E7" s="424" t="s">
        <v>196</v>
      </c>
      <c r="F7" s="425" t="s">
        <v>197</v>
      </c>
      <c r="G7" s="425" t="s">
        <v>198</v>
      </c>
      <c r="H7" s="425" t="s">
        <v>199</v>
      </c>
      <c r="I7" s="426" t="s">
        <v>200</v>
      </c>
    </row>
    <row r="8" spans="2:9" s="29" customFormat="1" ht="18" customHeight="1" x14ac:dyDescent="0.15">
      <c r="B8" s="306" t="s">
        <v>201</v>
      </c>
      <c r="C8" s="250"/>
      <c r="D8" s="636">
        <f t="shared" ref="D8:I8" si="0">AVERAGE(D9:D10)</f>
        <v>1.1734999999999999E-2</v>
      </c>
      <c r="E8" s="427">
        <f t="shared" si="0"/>
        <v>7.8150000000000008E-3</v>
      </c>
      <c r="F8" s="427">
        <f t="shared" si="0"/>
        <v>8.6950000000000013E-3</v>
      </c>
      <c r="G8" s="427">
        <f t="shared" si="0"/>
        <v>9.1000000000000004E-3</v>
      </c>
      <c r="H8" s="427">
        <f t="shared" si="0"/>
        <v>1.1495E-2</v>
      </c>
      <c r="I8" s="428">
        <f t="shared" si="0"/>
        <v>1.1229014013026844E-2</v>
      </c>
    </row>
    <row r="9" spans="2:9" s="29" customFormat="1" ht="18" customHeight="1" x14ac:dyDescent="0.15">
      <c r="B9" s="782" t="s">
        <v>750</v>
      </c>
      <c r="C9" s="251"/>
      <c r="D9" s="637">
        <v>1.6469999999999999E-2</v>
      </c>
      <c r="E9" s="252">
        <v>8.6300000000000005E-3</v>
      </c>
      <c r="F9" s="429">
        <v>9.3900000000000008E-3</v>
      </c>
      <c r="G9" s="429">
        <v>1.12E-2</v>
      </c>
      <c r="H9" s="429">
        <v>1.299E-2</v>
      </c>
      <c r="I9" s="253">
        <v>1.259E-2</v>
      </c>
    </row>
    <row r="10" spans="2:9" s="29" customFormat="1" ht="18" customHeight="1" x14ac:dyDescent="0.15">
      <c r="B10" s="782" t="s">
        <v>761</v>
      </c>
      <c r="C10" s="254"/>
      <c r="D10" s="637">
        <v>7.0000000000000001E-3</v>
      </c>
      <c r="E10" s="252">
        <v>7.0000000000000001E-3</v>
      </c>
      <c r="F10" s="252">
        <v>8.0000000000000002E-3</v>
      </c>
      <c r="G10" s="252">
        <v>7.0000000000000001E-3</v>
      </c>
      <c r="H10" s="252">
        <v>0.01</v>
      </c>
      <c r="I10" s="253">
        <v>9.8680280260536879E-3</v>
      </c>
    </row>
    <row r="11" spans="2:9" s="29" customFormat="1" ht="18" customHeight="1" x14ac:dyDescent="0.15">
      <c r="B11" s="306" t="s">
        <v>202</v>
      </c>
      <c r="C11" s="250"/>
      <c r="D11" s="638">
        <f t="shared" ref="D11:I11" si="1">AVERAGE(D12:D13)</f>
        <v>4.1549999999999998E-3</v>
      </c>
      <c r="E11" s="180">
        <f t="shared" si="1"/>
        <v>5.3699999999999998E-3</v>
      </c>
      <c r="F11" s="180">
        <f t="shared" si="1"/>
        <v>7.2499999999999995E-3</v>
      </c>
      <c r="G11" s="180">
        <f t="shared" si="1"/>
        <v>8.9750000000000003E-3</v>
      </c>
      <c r="H11" s="180">
        <f t="shared" si="1"/>
        <v>1.1390000000000001E-2</v>
      </c>
      <c r="I11" s="309">
        <f t="shared" si="1"/>
        <v>9.8050000000000012E-3</v>
      </c>
    </row>
    <row r="12" spans="2:9" s="29" customFormat="1" ht="18" customHeight="1" x14ac:dyDescent="0.15">
      <c r="B12" s="782" t="s">
        <v>750</v>
      </c>
      <c r="C12" s="251"/>
      <c r="D12" s="637">
        <v>4.3099999999999996E-3</v>
      </c>
      <c r="E12" s="252">
        <v>5.7400000000000003E-3</v>
      </c>
      <c r="F12" s="252">
        <v>7.4999999999999997E-3</v>
      </c>
      <c r="G12" s="252">
        <v>9.9500000000000005E-3</v>
      </c>
      <c r="H12" s="252">
        <v>1.278E-2</v>
      </c>
      <c r="I12" s="253">
        <v>9.6100000000000005E-3</v>
      </c>
    </row>
    <row r="13" spans="2:9" s="29" customFormat="1" ht="18" customHeight="1" x14ac:dyDescent="0.15">
      <c r="B13" s="782" t="s">
        <v>761</v>
      </c>
      <c r="C13" s="254"/>
      <c r="D13" s="637">
        <v>4.0000000000000001E-3</v>
      </c>
      <c r="E13" s="252">
        <f>E10-0.2%</f>
        <v>5.0000000000000001E-3</v>
      </c>
      <c r="F13" s="252">
        <v>7.0000000000000001E-3</v>
      </c>
      <c r="G13" s="252">
        <v>8.0000000000000002E-3</v>
      </c>
      <c r="H13" s="252">
        <v>0.01</v>
      </c>
      <c r="I13" s="253">
        <v>0.01</v>
      </c>
    </row>
    <row r="14" spans="2:9" s="29" customFormat="1" ht="18" customHeight="1" x14ac:dyDescent="0.15">
      <c r="B14" s="307" t="s">
        <v>203</v>
      </c>
      <c r="C14" s="308"/>
      <c r="D14" s="639">
        <v>0</v>
      </c>
      <c r="E14" s="430">
        <v>0</v>
      </c>
      <c r="F14" s="430">
        <v>0</v>
      </c>
      <c r="G14" s="430">
        <v>0</v>
      </c>
      <c r="H14" s="430">
        <v>0</v>
      </c>
      <c r="I14" s="431">
        <v>0</v>
      </c>
    </row>
    <row r="15" spans="2:9" ht="18" customHeight="1" x14ac:dyDescent="0.2">
      <c r="B15" s="792"/>
      <c r="C15" s="792"/>
      <c r="D15" s="793"/>
      <c r="E15" s="793"/>
      <c r="F15" s="793"/>
      <c r="G15" s="793"/>
      <c r="H15" s="793"/>
      <c r="I15" s="793"/>
    </row>
    <row r="16" spans="2:9" s="29" customFormat="1" ht="18" customHeight="1" x14ac:dyDescent="0.15">
      <c r="B16" s="301" t="s">
        <v>204</v>
      </c>
      <c r="C16" s="302"/>
      <c r="D16" s="424" t="s">
        <v>193</v>
      </c>
      <c r="E16" s="424" t="s">
        <v>196</v>
      </c>
      <c r="F16" s="425" t="s">
        <v>197</v>
      </c>
      <c r="G16" s="425" t="s">
        <v>198</v>
      </c>
      <c r="H16" s="425" t="s">
        <v>199</v>
      </c>
      <c r="I16" s="426" t="s">
        <v>200</v>
      </c>
    </row>
    <row r="17" spans="2:9" s="29" customFormat="1" ht="18" customHeight="1" x14ac:dyDescent="0.15">
      <c r="B17" s="310" t="s">
        <v>201</v>
      </c>
      <c r="C17" s="255"/>
      <c r="D17" s="256">
        <f t="shared" ref="D17:I17" si="2">D8</f>
        <v>1.1734999999999999E-2</v>
      </c>
      <c r="E17" s="257">
        <f>E8</f>
        <v>7.8150000000000008E-3</v>
      </c>
      <c r="F17" s="256">
        <f t="shared" si="2"/>
        <v>8.6950000000000013E-3</v>
      </c>
      <c r="G17" s="256">
        <f t="shared" si="2"/>
        <v>9.1000000000000004E-3</v>
      </c>
      <c r="H17" s="256">
        <f t="shared" si="2"/>
        <v>1.1495E-2</v>
      </c>
      <c r="I17" s="258">
        <f t="shared" si="2"/>
        <v>1.1229014013026844E-2</v>
      </c>
    </row>
    <row r="18" spans="2:9" s="29" customFormat="1" ht="18" customHeight="1" x14ac:dyDescent="0.15">
      <c r="B18" s="432" t="s">
        <v>202</v>
      </c>
      <c r="C18" s="433"/>
      <c r="D18" s="305">
        <f t="shared" ref="D18:I18" si="3">D11</f>
        <v>4.1549999999999998E-3</v>
      </c>
      <c r="E18" s="434">
        <f t="shared" si="3"/>
        <v>5.3699999999999998E-3</v>
      </c>
      <c r="F18" s="305">
        <f t="shared" si="3"/>
        <v>7.2499999999999995E-3</v>
      </c>
      <c r="G18" s="305">
        <f t="shared" si="3"/>
        <v>8.9750000000000003E-3</v>
      </c>
      <c r="H18" s="305">
        <f t="shared" si="3"/>
        <v>1.1390000000000001E-2</v>
      </c>
      <c r="I18" s="435">
        <f t="shared" si="3"/>
        <v>9.8050000000000012E-3</v>
      </c>
    </row>
    <row r="19" spans="2:9" s="29" customFormat="1" ht="18" customHeight="1" x14ac:dyDescent="0.15">
      <c r="B19" s="311" t="s">
        <v>203</v>
      </c>
      <c r="C19" s="259"/>
      <c r="D19" s="260">
        <f t="shared" ref="D19:I19" si="4">D14</f>
        <v>0</v>
      </c>
      <c r="E19" s="261">
        <f t="shared" si="4"/>
        <v>0</v>
      </c>
      <c r="F19" s="260">
        <f t="shared" si="4"/>
        <v>0</v>
      </c>
      <c r="G19" s="260">
        <f t="shared" si="4"/>
        <v>0</v>
      </c>
      <c r="H19" s="260">
        <f t="shared" si="4"/>
        <v>0</v>
      </c>
      <c r="I19" s="262">
        <f t="shared" si="4"/>
        <v>0</v>
      </c>
    </row>
    <row r="20" spans="2:9" s="29" customFormat="1" ht="18" customHeight="1" x14ac:dyDescent="0.15">
      <c r="B20" s="8"/>
      <c r="C20" s="8"/>
      <c r="D20" s="263"/>
      <c r="E20" s="263"/>
      <c r="F20" s="263"/>
      <c r="G20" s="263"/>
      <c r="H20" s="263"/>
      <c r="I20" s="263"/>
    </row>
    <row r="21" spans="2:9" s="29" customFormat="1" ht="18" customHeight="1" x14ac:dyDescent="0.15">
      <c r="B21" s="304" t="s">
        <v>205</v>
      </c>
      <c r="C21" s="302"/>
      <c r="D21" s="424" t="s">
        <v>193</v>
      </c>
      <c r="E21" s="424" t="s">
        <v>196</v>
      </c>
      <c r="F21" s="425" t="s">
        <v>197</v>
      </c>
      <c r="G21" s="425" t="s">
        <v>198</v>
      </c>
      <c r="H21" s="425" t="s">
        <v>199</v>
      </c>
      <c r="I21" s="426" t="s">
        <v>200</v>
      </c>
    </row>
    <row r="22" spans="2:9" s="29" customFormat="1" ht="18" customHeight="1" x14ac:dyDescent="0.15">
      <c r="B22" s="310" t="s">
        <v>201</v>
      </c>
      <c r="C22" s="255"/>
      <c r="D22" s="622">
        <f>D17</f>
        <v>1.1734999999999999E-2</v>
      </c>
      <c r="E22" s="305">
        <f>(1+D17)*(1+E17)-1</f>
        <v>1.9641709025000065E-2</v>
      </c>
      <c r="F22" s="305">
        <f>(1+D17)*(1+E17)*(1+F17)-1</f>
        <v>2.8507493684972296E-2</v>
      </c>
      <c r="G22" s="305">
        <f>(1+D17)*(1+E17)*(1+F17)*(1+G17)-1</f>
        <v>3.7866911877505682E-2</v>
      </c>
      <c r="H22" s="305">
        <f>(1+D17)*(1+E17)*(1+F17)*(1+G17)*(1+H17)-1</f>
        <v>4.9797192029537696E-2</v>
      </c>
      <c r="I22" s="258">
        <f>(1+D17)*(1+E17)*(1+F17)*(1+G17)*(1+H17)*(1+I17)-1</f>
        <v>6.158537940967368E-2</v>
      </c>
    </row>
    <row r="23" spans="2:9" s="29" customFormat="1" ht="18" customHeight="1" x14ac:dyDescent="0.15">
      <c r="B23" s="432" t="s">
        <v>202</v>
      </c>
      <c r="C23" s="433"/>
      <c r="D23" s="622">
        <f>D18</f>
        <v>4.1549999999999998E-3</v>
      </c>
      <c r="E23" s="305">
        <f>(1+D18)*(1+E18)-1</f>
        <v>9.547312350000059E-3</v>
      </c>
      <c r="F23" s="305">
        <f>(1+D18)*(1+E18)*(1+F18)-1</f>
        <v>1.6866530364537446E-2</v>
      </c>
      <c r="G23" s="305">
        <f>(1+D18)*(1+E18)*(1+F18)*(1+G18)-1</f>
        <v>2.5992907474559068E-2</v>
      </c>
      <c r="H23" s="305">
        <f>(1+D18)*(1+E18)*(1+F18)*(1+G18)*(1+H18)-1</f>
        <v>3.767896669069426E-2</v>
      </c>
      <c r="I23" s="435">
        <f>(1+D18)*(1+E18)*(1+F18)*(1+G18)*(1+H18)*(1+I18)-1</f>
        <v>4.7853408959096511E-2</v>
      </c>
    </row>
    <row r="24" spans="2:9" s="29" customFormat="1" ht="21.75" customHeight="1" x14ac:dyDescent="0.15">
      <c r="B24" s="311" t="s">
        <v>203</v>
      </c>
      <c r="C24" s="259"/>
      <c r="D24" s="436">
        <f>D14</f>
        <v>0</v>
      </c>
      <c r="E24" s="437">
        <f>(1+D14)*(1+E14)-1</f>
        <v>0</v>
      </c>
      <c r="F24" s="437">
        <f>(1+D14)*(1+E14)*(1+F14)-1</f>
        <v>0</v>
      </c>
      <c r="G24" s="437">
        <f>(1+D14)*(1+E14)*(1+F14)*(1+G14)-1</f>
        <v>0</v>
      </c>
      <c r="H24" s="437">
        <f>(1+D14)*(1+E14)*(1+F14)*(1+G14)*(1+H14)-1</f>
        <v>0</v>
      </c>
      <c r="I24" s="262">
        <f>(1+D14)*(1+E14)*(1+F14)*(1+G14)*(1+H14)*(1+I14)-1</f>
        <v>0</v>
      </c>
    </row>
    <row r="25" spans="2:9" s="29" customFormat="1" ht="10.5" x14ac:dyDescent="0.15">
      <c r="B25" s="8"/>
      <c r="C25" s="8"/>
      <c r="D25" s="263"/>
      <c r="E25" s="263"/>
      <c r="F25" s="263"/>
      <c r="G25" s="263"/>
      <c r="H25" s="263"/>
      <c r="I25" s="263"/>
    </row>
    <row r="26" spans="2:9" ht="18" customHeight="1" x14ac:dyDescent="0.2">
      <c r="B26" s="301" t="s">
        <v>206</v>
      </c>
      <c r="C26" s="303"/>
      <c r="D26" s="424" t="s">
        <v>193</v>
      </c>
      <c r="E26" s="424" t="s">
        <v>196</v>
      </c>
      <c r="F26" s="425" t="s">
        <v>197</v>
      </c>
      <c r="G26" s="425" t="s">
        <v>198</v>
      </c>
      <c r="H26" s="425" t="s">
        <v>199</v>
      </c>
      <c r="I26" s="426" t="s">
        <v>200</v>
      </c>
    </row>
    <row r="27" spans="2:9" ht="18" customHeight="1" x14ac:dyDescent="0.2">
      <c r="B27" s="311" t="s">
        <v>206</v>
      </c>
      <c r="C27" s="438"/>
      <c r="D27" s="439">
        <f>SUMPRODUCT($C22:$C24,D22:D24)</f>
        <v>0</v>
      </c>
      <c r="E27" s="260">
        <f>SUMPRODUCT($C22:$C24,E22:E24)</f>
        <v>0</v>
      </c>
      <c r="F27" s="260">
        <f>SUMPRODUCT($C22:$C24,F22:F24)</f>
        <v>0</v>
      </c>
      <c r="G27" s="260">
        <f t="shared" ref="G27:I27" si="5">SUMPRODUCT($C22:$C24,G22:G24)</f>
        <v>0</v>
      </c>
      <c r="H27" s="260">
        <f t="shared" si="5"/>
        <v>0</v>
      </c>
      <c r="I27" s="440">
        <f t="shared" si="5"/>
        <v>0</v>
      </c>
    </row>
  </sheetData>
  <hyperlinks>
    <hyperlink ref="B3" location="Contents!A1" display="Contents!A1" xr:uid="{9F78757C-75C1-4175-95E7-ED630C53A360}"/>
  </hyperlinks>
  <pageMargins left="0.7" right="0.7" top="0.75" bottom="0.75" header="0.3" footer="0.3"/>
  <pageSetup paperSize="9" orientation="portrait" r:id="rId1"/>
  <ignoredErrors>
    <ignoredError sqref="D11 F11:H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2:L63"/>
  <sheetViews>
    <sheetView showGridLines="0" zoomScaleNormal="100" workbookViewId="0">
      <pane xSplit="2" ySplit="3" topLeftCell="C4" activePane="bottomRight" state="frozen"/>
      <selection pane="topRight" activeCell="C11" sqref="C11"/>
      <selection pane="bottomLeft" activeCell="C11" sqref="C11"/>
      <selection pane="bottomRight" sqref="A1:A1048576"/>
    </sheetView>
  </sheetViews>
  <sheetFormatPr defaultColWidth="9.140625" defaultRowHeight="14.25" x14ac:dyDescent="0.2"/>
  <cols>
    <col min="1" max="1" width="2.28515625" style="1" customWidth="1"/>
    <col min="2" max="2" width="54.42578125" style="1" bestFit="1" customWidth="1"/>
    <col min="3" max="3" width="12.28515625" style="1" customWidth="1"/>
    <col min="4" max="5" width="11.5703125" style="1" bestFit="1" customWidth="1"/>
    <col min="6" max="6" width="12" style="1" bestFit="1" customWidth="1"/>
    <col min="7" max="7" width="12" style="1" customWidth="1"/>
    <col min="8" max="8" width="9.85546875" style="1" customWidth="1"/>
    <col min="9" max="10" width="9.140625" style="1" customWidth="1"/>
    <col min="11" max="12" width="9.140625" style="1"/>
    <col min="13" max="13" width="3.42578125" style="1" customWidth="1"/>
    <col min="14" max="14" width="9.140625" style="1"/>
    <col min="15" max="15" width="15.85546875" style="1" bestFit="1" customWidth="1"/>
    <col min="16" max="17" width="11.28515625" style="1" bestFit="1" customWidth="1"/>
    <col min="18" max="18" width="9.140625" style="1"/>
    <col min="19" max="21" width="15.7109375" style="1" bestFit="1" customWidth="1"/>
    <col min="22" max="16384" width="9.140625" style="1"/>
  </cols>
  <sheetData>
    <row r="2" spans="2:12" ht="29.25" customHeight="1" x14ac:dyDescent="0.25">
      <c r="B2" s="2" t="s">
        <v>32</v>
      </c>
      <c r="C2" s="3"/>
      <c r="D2" s="3"/>
      <c r="E2" s="4"/>
      <c r="F2" s="4"/>
      <c r="G2" s="4"/>
      <c r="H2" s="4"/>
      <c r="I2" s="4"/>
      <c r="J2" s="4"/>
      <c r="K2" s="4"/>
      <c r="L2" s="4"/>
    </row>
    <row r="3" spans="2:12" x14ac:dyDescent="0.2">
      <c r="B3" s="138" t="s">
        <v>46</v>
      </c>
      <c r="C3" s="6"/>
      <c r="D3" s="6"/>
      <c r="E3" s="6"/>
      <c r="F3" s="6"/>
      <c r="G3" s="682"/>
      <c r="H3" s="682"/>
      <c r="I3" s="682"/>
      <c r="J3" s="682"/>
      <c r="K3" s="682"/>
      <c r="L3" s="682"/>
    </row>
    <row r="4" spans="2:12" x14ac:dyDescent="0.2">
      <c r="B4" s="160"/>
      <c r="C4" s="8"/>
      <c r="D4" s="8"/>
      <c r="E4" s="8"/>
      <c r="F4" s="8"/>
      <c r="G4" s="682"/>
      <c r="H4" s="682"/>
      <c r="I4" s="682"/>
      <c r="J4" s="682"/>
      <c r="K4" s="682"/>
      <c r="L4" s="682"/>
    </row>
    <row r="5" spans="2:12" ht="24.75" customHeight="1" x14ac:dyDescent="0.2">
      <c r="B5" s="9" t="s">
        <v>286</v>
      </c>
      <c r="C5" s="9"/>
      <c r="D5" s="9"/>
      <c r="E5" s="10"/>
      <c r="F5" s="10"/>
      <c r="G5" s="10"/>
      <c r="H5" s="10"/>
      <c r="I5" s="10"/>
      <c r="J5" s="10"/>
      <c r="K5" s="10"/>
      <c r="L5" s="10"/>
    </row>
    <row r="6" spans="2:12" ht="18" customHeight="1" x14ac:dyDescent="0.2">
      <c r="B6" s="11"/>
      <c r="C6" s="446"/>
      <c r="D6" s="446"/>
      <c r="E6" s="446"/>
      <c r="F6" s="12"/>
      <c r="G6" s="12"/>
      <c r="H6" s="12"/>
      <c r="I6" s="12"/>
      <c r="J6" s="682"/>
      <c r="K6" s="682"/>
      <c r="L6" s="682"/>
    </row>
    <row r="7" spans="2:12" s="143" customFormat="1" ht="18" customHeight="1" x14ac:dyDescent="0.2">
      <c r="B7" s="139" t="s">
        <v>287</v>
      </c>
      <c r="C7" s="58" t="s">
        <v>175</v>
      </c>
      <c r="D7" s="57" t="s">
        <v>173</v>
      </c>
      <c r="E7" s="57" t="s">
        <v>171</v>
      </c>
      <c r="F7" s="140" t="s">
        <v>195</v>
      </c>
      <c r="G7" s="141"/>
      <c r="H7" s="141"/>
      <c r="I7" s="142"/>
      <c r="J7" s="682"/>
      <c r="K7" s="682"/>
      <c r="L7" s="682"/>
    </row>
    <row r="8" spans="2:12" s="148" customFormat="1" ht="18" customHeight="1" x14ac:dyDescent="0.2">
      <c r="B8" s="144" t="s">
        <v>288</v>
      </c>
      <c r="C8" s="623">
        <v>9.243027510539445</v>
      </c>
      <c r="D8" s="623">
        <v>9.4081924337042082</v>
      </c>
      <c r="E8" s="623">
        <v>10.921620803517039</v>
      </c>
      <c r="F8" s="145" t="s">
        <v>289</v>
      </c>
      <c r="G8" s="146"/>
      <c r="H8" s="146"/>
      <c r="I8" s="147"/>
      <c r="J8" s="682"/>
      <c r="K8" s="682"/>
      <c r="L8" s="682"/>
    </row>
    <row r="9" spans="2:12" s="151" customFormat="1" ht="18" customHeight="1" thickBot="1" x14ac:dyDescent="0.25">
      <c r="B9" s="149" t="s">
        <v>290</v>
      </c>
      <c r="C9" s="50">
        <f>C8*'Input| CPI'!$G11*Dec24Jun26CPI</f>
        <v>11.103302668428785</v>
      </c>
      <c r="D9" s="50">
        <f>D8*'Input| CPI'!$G10*Dec24Jun26CPI</f>
        <v>10.480866316376462</v>
      </c>
      <c r="E9" s="50">
        <f>E8*'Input| CPI'!$G9*Dec24Jun26CPI</f>
        <v>11.693047190514854</v>
      </c>
      <c r="F9" s="150">
        <f>AVERAGE(C9:E9)</f>
        <v>11.092405391773367</v>
      </c>
      <c r="G9" s="69"/>
      <c r="H9" s="48"/>
      <c r="I9" s="47"/>
      <c r="J9" s="682"/>
      <c r="K9" s="682"/>
      <c r="L9" s="682"/>
    </row>
    <row r="10" spans="2:12" s="148" customFormat="1" ht="18" customHeight="1" x14ac:dyDescent="0.2">
      <c r="B10" s="6"/>
      <c r="C10" s="152"/>
      <c r="D10" s="152"/>
      <c r="E10" s="152"/>
      <c r="F10" s="6"/>
      <c r="G10" s="153"/>
      <c r="H10" s="142"/>
      <c r="I10" s="142"/>
      <c r="J10" s="682"/>
      <c r="K10" s="682"/>
      <c r="L10" s="682"/>
    </row>
    <row r="11" spans="2:12" s="143" customFormat="1" ht="18" customHeight="1" x14ac:dyDescent="0.2">
      <c r="B11" s="33" t="s">
        <v>287</v>
      </c>
      <c r="C11" s="58" t="s">
        <v>175</v>
      </c>
      <c r="D11" s="57" t="s">
        <v>173</v>
      </c>
      <c r="E11" s="57" t="s">
        <v>171</v>
      </c>
      <c r="F11" s="58" t="s">
        <v>210</v>
      </c>
      <c r="G11" s="58" t="s">
        <v>291</v>
      </c>
      <c r="H11" s="33" t="s">
        <v>292</v>
      </c>
      <c r="I11" s="142"/>
      <c r="J11" s="682"/>
      <c r="K11" s="682"/>
      <c r="L11" s="682"/>
    </row>
    <row r="12" spans="2:12" s="148" customFormat="1" ht="18" customHeight="1" x14ac:dyDescent="0.2">
      <c r="B12" s="147" t="s">
        <v>293</v>
      </c>
      <c r="C12" s="624">
        <v>3.2150727175583769</v>
      </c>
      <c r="D12" s="625">
        <v>3.1956006471356595</v>
      </c>
      <c r="E12" s="626">
        <v>3.5488417367289893</v>
      </c>
      <c r="F12" s="154">
        <f t="shared" ref="F12:F20" si="0">AVERAGE(C12:E12)</f>
        <v>3.3198383671410086</v>
      </c>
      <c r="G12" s="670">
        <f t="shared" ref="G12:G18" si="1">F12/$F$18</f>
        <v>0.3367791138623431</v>
      </c>
      <c r="H12" s="142"/>
      <c r="I12" s="142"/>
      <c r="J12" s="682"/>
      <c r="K12" s="682"/>
      <c r="L12" s="682"/>
    </row>
    <row r="13" spans="2:12" s="148" customFormat="1" ht="18" customHeight="1" x14ac:dyDescent="0.2">
      <c r="B13" s="147" t="s">
        <v>294</v>
      </c>
      <c r="C13" s="627">
        <v>1.1166899642209394</v>
      </c>
      <c r="D13" s="628">
        <v>1.3229010773780925</v>
      </c>
      <c r="E13" s="629">
        <v>1.4800536237972843</v>
      </c>
      <c r="F13" s="154">
        <f t="shared" si="0"/>
        <v>1.3065482217987721</v>
      </c>
      <c r="G13" s="671">
        <f t="shared" si="1"/>
        <v>0.1325420408147</v>
      </c>
      <c r="H13" s="142"/>
      <c r="I13" s="142"/>
      <c r="J13" s="682"/>
      <c r="K13" s="682"/>
      <c r="L13" s="682"/>
    </row>
    <row r="14" spans="2:12" s="148" customFormat="1" ht="18" customHeight="1" x14ac:dyDescent="0.2">
      <c r="B14" s="147" t="s">
        <v>295</v>
      </c>
      <c r="C14" s="630">
        <v>0</v>
      </c>
      <c r="D14" s="631">
        <v>0</v>
      </c>
      <c r="E14" s="632">
        <v>0</v>
      </c>
      <c r="F14" s="154">
        <f t="shared" si="0"/>
        <v>0</v>
      </c>
      <c r="G14" s="670">
        <f t="shared" si="1"/>
        <v>0</v>
      </c>
      <c r="H14" s="142"/>
      <c r="I14" s="142"/>
      <c r="J14" s="682"/>
      <c r="K14" s="682"/>
      <c r="L14" s="682"/>
    </row>
    <row r="15" spans="2:12" s="148" customFormat="1" ht="18" customHeight="1" x14ac:dyDescent="0.2">
      <c r="B15" s="147" t="s">
        <v>296</v>
      </c>
      <c r="C15" s="633">
        <v>0.35735562473060839</v>
      </c>
      <c r="D15" s="634">
        <v>0.36795660123659985</v>
      </c>
      <c r="E15" s="635">
        <v>0.56732528512553793</v>
      </c>
      <c r="F15" s="154">
        <f t="shared" si="0"/>
        <v>0.43087917036424872</v>
      </c>
      <c r="G15" s="670">
        <f t="shared" si="1"/>
        <v>4.3710292227865474E-2</v>
      </c>
      <c r="H15" s="142"/>
      <c r="I15" s="142"/>
      <c r="J15" s="682"/>
      <c r="K15" s="682"/>
      <c r="L15" s="682"/>
    </row>
    <row r="16" spans="2:12" s="148" customFormat="1" ht="18" customHeight="1" x14ac:dyDescent="0.2">
      <c r="B16" s="147" t="s">
        <v>297</v>
      </c>
      <c r="C16" s="627">
        <v>1.9163716431998024</v>
      </c>
      <c r="D16" s="628">
        <v>2.1637922920638708</v>
      </c>
      <c r="E16" s="629">
        <v>2.9142538410960825</v>
      </c>
      <c r="F16" s="154">
        <f t="shared" si="0"/>
        <v>2.3314725921199186</v>
      </c>
      <c r="G16" s="670">
        <f t="shared" si="1"/>
        <v>0.23651491028603311</v>
      </c>
      <c r="H16" s="142"/>
      <c r="I16" s="142"/>
      <c r="J16" s="682"/>
      <c r="K16" s="682"/>
      <c r="L16" s="682"/>
    </row>
    <row r="17" spans="2:12" s="148" customFormat="1" ht="18" customHeight="1" x14ac:dyDescent="0.15">
      <c r="B17" s="147" t="s">
        <v>298</v>
      </c>
      <c r="C17" s="667">
        <v>2.63753756082972</v>
      </c>
      <c r="D17" s="668">
        <v>2.3579418158899532</v>
      </c>
      <c r="E17" s="669">
        <v>2.4111463167691425</v>
      </c>
      <c r="F17" s="154">
        <f t="shared" si="0"/>
        <v>2.4688752311629387</v>
      </c>
      <c r="G17" s="672">
        <f t="shared" si="1"/>
        <v>0.25045364280905841</v>
      </c>
      <c r="H17" s="142"/>
      <c r="I17" s="142"/>
      <c r="J17" s="142"/>
      <c r="K17" s="142"/>
      <c r="L17" s="142"/>
    </row>
    <row r="18" spans="2:12" s="148" customFormat="1" ht="18" customHeight="1" x14ac:dyDescent="0.15">
      <c r="B18" s="155" t="s">
        <v>299</v>
      </c>
      <c r="C18" s="448">
        <f>SUM(C12:C17)</f>
        <v>9.2430275105394468</v>
      </c>
      <c r="D18" s="448">
        <f>SUM(D12:D17)</f>
        <v>9.4081924337041762</v>
      </c>
      <c r="E18" s="448">
        <f>SUM(E12:E17)</f>
        <v>10.921620803517037</v>
      </c>
      <c r="F18" s="645">
        <f t="shared" si="0"/>
        <v>9.857613582586886</v>
      </c>
      <c r="G18" s="673">
        <f t="shared" si="1"/>
        <v>1</v>
      </c>
      <c r="H18" s="142"/>
      <c r="I18" s="142"/>
      <c r="J18" s="142"/>
      <c r="K18" s="142"/>
      <c r="L18" s="142"/>
    </row>
    <row r="19" spans="2:12" s="156" customFormat="1" ht="18" customHeight="1" x14ac:dyDescent="0.2">
      <c r="B19" s="155" t="s">
        <v>300</v>
      </c>
      <c r="C19" s="642">
        <f>SUM(C13,C15:C16)</f>
        <v>3.3904172321513499</v>
      </c>
      <c r="D19" s="643">
        <f>SUM(D13,D15:D16)</f>
        <v>3.8546499706785631</v>
      </c>
      <c r="E19" s="644">
        <f>SUM(E13,E15:E16)</f>
        <v>4.9616327500189055</v>
      </c>
      <c r="F19" s="644">
        <f>AVERAGE(C19:E19)</f>
        <v>4.0688999842829396</v>
      </c>
      <c r="G19" s="646"/>
      <c r="H19" s="246"/>
      <c r="I19" s="53"/>
      <c r="J19" s="53"/>
      <c r="K19" s="53"/>
      <c r="L19" s="53"/>
    </row>
    <row r="20" spans="2:12" s="156" customFormat="1" ht="18" customHeight="1" thickBot="1" x14ac:dyDescent="0.25">
      <c r="B20" s="149" t="s">
        <v>301</v>
      </c>
      <c r="C20" s="134">
        <f>C19*'Input| CPI'!G11*Dec24Jun26CPI</f>
        <v>4.0727812026858263</v>
      </c>
      <c r="D20" s="134">
        <f>D19*'Input| CPI'!G10*Dec24Jun26CPI</f>
        <v>4.2941374045853866</v>
      </c>
      <c r="E20" s="134">
        <f>E19*'Input| CPI'!G9*Dec24Jun26CPI</f>
        <v>5.312087549248389</v>
      </c>
      <c r="F20" s="157">
        <f t="shared" si="0"/>
        <v>4.559668718839867</v>
      </c>
      <c r="G20" s="158"/>
      <c r="H20" s="664">
        <f>F20/$F$9</f>
        <v>0.41106221399206389</v>
      </c>
      <c r="I20" s="53"/>
      <c r="J20" s="53"/>
      <c r="K20" s="53"/>
      <c r="L20" s="53"/>
    </row>
    <row r="21" spans="2:12" s="879" customFormat="1" ht="18" customHeight="1" x14ac:dyDescent="0.25">
      <c r="B21" s="874" t="s">
        <v>302</v>
      </c>
      <c r="C21" s="875">
        <f>C9-C20</f>
        <v>7.0305214657429591</v>
      </c>
      <c r="D21" s="875">
        <f>D9-D20</f>
        <v>6.1867289117910751</v>
      </c>
      <c r="E21" s="875">
        <f>E9-E20</f>
        <v>6.3809596412664646</v>
      </c>
      <c r="F21" s="875">
        <f>AVERAGE(C21:E21)</f>
        <v>6.5327366729334999</v>
      </c>
      <c r="G21" s="874"/>
      <c r="H21" s="876">
        <f>F21/$F$9</f>
        <v>0.58893778600793611</v>
      </c>
      <c r="I21" s="877"/>
      <c r="J21" s="878"/>
      <c r="K21" s="878"/>
      <c r="L21" s="878"/>
    </row>
    <row r="22" spans="2:12" s="148" customFormat="1" ht="18" customHeight="1" x14ac:dyDescent="0.15">
      <c r="B22" s="160"/>
      <c r="C22" s="136"/>
      <c r="D22" s="136"/>
      <c r="E22" s="136"/>
      <c r="F22" s="6"/>
      <c r="G22" s="161" t="s">
        <v>195</v>
      </c>
      <c r="H22" s="142"/>
      <c r="I22" s="142"/>
      <c r="J22" s="142"/>
      <c r="K22" s="142"/>
      <c r="L22" s="142"/>
    </row>
    <row r="23" spans="2:12" s="148" customFormat="1" ht="18" customHeight="1" x14ac:dyDescent="0.15">
      <c r="B23" s="162" t="s">
        <v>303</v>
      </c>
      <c r="C23" s="166">
        <v>89.253779720539455</v>
      </c>
      <c r="D23" s="166">
        <v>92.932773433704199</v>
      </c>
      <c r="E23" s="166">
        <v>93.350255793747095</v>
      </c>
      <c r="F23" s="163">
        <f>AVERAGE(C23:E23)</f>
        <v>91.845602982663578</v>
      </c>
      <c r="G23" s="164" t="s">
        <v>289</v>
      </c>
      <c r="H23" s="142"/>
      <c r="I23" s="142"/>
      <c r="J23" s="142"/>
      <c r="K23" s="142"/>
      <c r="L23" s="142"/>
    </row>
    <row r="24" spans="2:12" s="148" customFormat="1" ht="18" customHeight="1" x14ac:dyDescent="0.15">
      <c r="B24" s="165" t="s">
        <v>304</v>
      </c>
      <c r="C24" s="166">
        <f>C23*'Input| CPI'!G11*Dec24Jun26CPI</f>
        <v>107.21722178240958</v>
      </c>
      <c r="D24" s="166">
        <f>D23*'Input| CPI'!G10*Dec24Jun26CPI</f>
        <v>103.52849196402592</v>
      </c>
      <c r="E24" s="167">
        <f>E23*'Input| CPI'!G9*Dec24Jun26CPI</f>
        <v>99.943860520355273</v>
      </c>
      <c r="F24" s="168">
        <f>AVERAGE(C24:E24)</f>
        <v>103.56319142226359</v>
      </c>
      <c r="G24" s="169"/>
      <c r="H24" s="142"/>
      <c r="I24" s="142"/>
      <c r="J24" s="142"/>
      <c r="K24" s="142"/>
      <c r="L24" s="142"/>
    </row>
    <row r="25" spans="2:12" s="148" customFormat="1" ht="18" customHeight="1" x14ac:dyDescent="0.15">
      <c r="B25" s="162" t="s">
        <v>305</v>
      </c>
      <c r="C25" s="170">
        <f>C23-C19</f>
        <v>85.863362488388105</v>
      </c>
      <c r="D25" s="171">
        <f>D23-D19</f>
        <v>89.078123463025634</v>
      </c>
      <c r="E25" s="172">
        <f>E23-E19</f>
        <v>88.388623043728188</v>
      </c>
      <c r="F25" s="173">
        <f>AVERAGE(C25:E25)</f>
        <v>87.776702998380642</v>
      </c>
      <c r="G25" s="174"/>
      <c r="H25" s="142"/>
      <c r="I25" s="142"/>
      <c r="J25" s="142"/>
      <c r="K25" s="142"/>
      <c r="L25" s="142"/>
    </row>
    <row r="26" spans="2:12" s="148" customFormat="1" ht="18" customHeight="1" x14ac:dyDescent="0.15">
      <c r="B26" s="162" t="s">
        <v>306</v>
      </c>
      <c r="C26" s="166">
        <f>C25*'Input| CPI'!G11*Dec24Jun26CPI</f>
        <v>103.14444057972376</v>
      </c>
      <c r="D26" s="166">
        <f>D25*'Input| CPI'!G10*Dec24Jun26CPI</f>
        <v>99.234354559440533</v>
      </c>
      <c r="E26" s="167">
        <f>E25*'Input| CPI'!G9*Dec24Jun26CPI</f>
        <v>94.631772971106884</v>
      </c>
      <c r="F26" s="173">
        <f>AVERAGE(C26:E26)</f>
        <v>99.003522703423741</v>
      </c>
      <c r="G26" s="174"/>
      <c r="H26" s="142"/>
      <c r="I26" s="142"/>
      <c r="J26" s="142"/>
      <c r="K26" s="142"/>
      <c r="L26" s="142"/>
    </row>
    <row r="27" spans="2:12" s="148" customFormat="1" ht="18" customHeight="1" x14ac:dyDescent="0.15">
      <c r="B27" s="162" t="s">
        <v>307</v>
      </c>
      <c r="C27" s="175">
        <f>C20/C26</f>
        <v>3.948619217666742E-2</v>
      </c>
      <c r="D27" s="176">
        <f>D20/D26</f>
        <v>4.3272689419400968E-2</v>
      </c>
      <c r="E27" s="177">
        <f>E20/E26</f>
        <v>5.6134291712681784E-2</v>
      </c>
      <c r="F27" s="178">
        <f>AVERAGE(C27:E27)</f>
        <v>4.6297724436250055E-2</v>
      </c>
      <c r="G27" s="174"/>
      <c r="H27" s="142"/>
      <c r="I27" s="97"/>
      <c r="J27" s="97"/>
      <c r="K27" s="97"/>
      <c r="L27" s="97"/>
    </row>
    <row r="28" spans="2:12" s="148" customFormat="1" ht="18" customHeight="1" x14ac:dyDescent="0.15">
      <c r="B28" s="179"/>
      <c r="C28" s="180"/>
      <c r="D28" s="180"/>
      <c r="E28" s="180"/>
      <c r="F28" s="181"/>
      <c r="G28" s="182"/>
      <c r="H28" s="6"/>
      <c r="I28" s="6"/>
      <c r="J28" s="6"/>
      <c r="K28" s="6"/>
      <c r="L28" s="6"/>
    </row>
    <row r="29" spans="2:12" s="156" customFormat="1" ht="24.75" customHeight="1" x14ac:dyDescent="0.2">
      <c r="B29" s="9" t="s">
        <v>308</v>
      </c>
      <c r="C29" s="183"/>
      <c r="D29" s="183"/>
      <c r="E29" s="184"/>
      <c r="F29" s="184"/>
      <c r="G29" s="184"/>
      <c r="H29" s="184"/>
      <c r="I29" s="184"/>
      <c r="J29" s="184"/>
      <c r="K29" s="184"/>
      <c r="L29" s="184"/>
    </row>
    <row r="30" spans="2:12" s="148" customFormat="1" ht="18" customHeight="1" x14ac:dyDescent="0.15">
      <c r="B30" s="179"/>
      <c r="C30" s="180"/>
      <c r="D30" s="180"/>
      <c r="E30" s="180"/>
      <c r="F30" s="181"/>
      <c r="G30" s="182"/>
      <c r="H30" s="6"/>
      <c r="I30" s="6"/>
      <c r="J30" s="6"/>
      <c r="K30" s="6"/>
      <c r="L30" s="6"/>
    </row>
    <row r="31" spans="2:12" s="148" customFormat="1" ht="18" customHeight="1" x14ac:dyDescent="0.15">
      <c r="B31" s="179"/>
      <c r="C31" s="895" t="s">
        <v>309</v>
      </c>
      <c r="D31" s="896"/>
      <c r="E31" s="895" t="s">
        <v>175</v>
      </c>
      <c r="F31" s="896"/>
      <c r="G31" s="895" t="s">
        <v>173</v>
      </c>
      <c r="H31" s="896"/>
      <c r="I31" s="895" t="s">
        <v>171</v>
      </c>
      <c r="J31" s="896"/>
      <c r="K31" s="895" t="s">
        <v>210</v>
      </c>
      <c r="L31" s="896"/>
    </row>
    <row r="32" spans="2:12" s="143" customFormat="1" ht="18" customHeight="1" x14ac:dyDescent="0.25">
      <c r="B32" s="33" t="s">
        <v>287</v>
      </c>
      <c r="C32" s="654" t="s">
        <v>310</v>
      </c>
      <c r="D32" s="655" t="s">
        <v>311</v>
      </c>
      <c r="E32" s="187" t="s">
        <v>310</v>
      </c>
      <c r="F32" s="186" t="s">
        <v>311</v>
      </c>
      <c r="G32" s="187" t="s">
        <v>310</v>
      </c>
      <c r="H32" s="187" t="s">
        <v>311</v>
      </c>
      <c r="I32" s="185" t="s">
        <v>310</v>
      </c>
      <c r="J32" s="186" t="s">
        <v>311</v>
      </c>
      <c r="K32" s="185" t="s">
        <v>310</v>
      </c>
      <c r="L32" s="186" t="s">
        <v>311</v>
      </c>
    </row>
    <row r="33" spans="2:12" s="148" customFormat="1" ht="18" customHeight="1" x14ac:dyDescent="0.15">
      <c r="B33" s="147" t="s">
        <v>293</v>
      </c>
      <c r="C33" s="658">
        <v>0.85</v>
      </c>
      <c r="D33" s="659">
        <v>0.15</v>
      </c>
      <c r="E33" s="652">
        <f>C33*C12</f>
        <v>2.7328118099246201</v>
      </c>
      <c r="F33" s="650">
        <f t="shared" ref="F33:F38" si="2">D33*C12</f>
        <v>0.48226090763375651</v>
      </c>
      <c r="G33" s="649">
        <f t="shared" ref="G33:G38" si="3">C33*D12</f>
        <v>2.7162605500653103</v>
      </c>
      <c r="H33" s="649">
        <f t="shared" ref="H33:H38" si="4">D33*D12</f>
        <v>0.47934009707034891</v>
      </c>
      <c r="I33" s="647">
        <f t="shared" ref="I33:I38" si="5">C33*E12</f>
        <v>3.0165154762196407</v>
      </c>
      <c r="J33" s="648">
        <f t="shared" ref="J33:J38" si="6">D33*E12</f>
        <v>0.53232626050934839</v>
      </c>
      <c r="K33" s="647">
        <f>AVERAGE(E33,G33,I33)</f>
        <v>2.8218626120698573</v>
      </c>
      <c r="L33" s="648">
        <f>AVERAGE(F33,H33,J33)</f>
        <v>0.49797575507115127</v>
      </c>
    </row>
    <row r="34" spans="2:12" s="148" customFormat="1" ht="18" customHeight="1" x14ac:dyDescent="0.15">
      <c r="B34" s="147" t="s">
        <v>294</v>
      </c>
      <c r="C34" s="660">
        <v>0.75</v>
      </c>
      <c r="D34" s="661">
        <v>0.25</v>
      </c>
      <c r="E34" s="154">
        <f>C34*C13</f>
        <v>0.83751747316570446</v>
      </c>
      <c r="F34" s="188">
        <f t="shared" si="2"/>
        <v>0.27917249105523484</v>
      </c>
      <c r="G34" s="154">
        <f t="shared" si="3"/>
        <v>0.99217580803356942</v>
      </c>
      <c r="H34" s="154">
        <f t="shared" si="4"/>
        <v>0.33072526934452312</v>
      </c>
      <c r="I34" s="189">
        <f t="shared" si="5"/>
        <v>1.1100402178479634</v>
      </c>
      <c r="J34" s="188">
        <f t="shared" si="6"/>
        <v>0.37001340594932108</v>
      </c>
      <c r="K34" s="189">
        <f>AVERAGE(E34,G34,I34)</f>
        <v>0.97991116634907904</v>
      </c>
      <c r="L34" s="188">
        <f t="shared" ref="L34:L37" si="7">AVERAGE(F34,H34,J34)</f>
        <v>0.32663705544969301</v>
      </c>
    </row>
    <row r="35" spans="2:12" s="148" customFormat="1" ht="18" customHeight="1" x14ac:dyDescent="0.15">
      <c r="B35" s="147" t="s">
        <v>295</v>
      </c>
      <c r="C35" s="660">
        <v>0.75</v>
      </c>
      <c r="D35" s="661">
        <v>0.25</v>
      </c>
      <c r="E35" s="649">
        <f>C35*C14</f>
        <v>0</v>
      </c>
      <c r="F35" s="648">
        <f t="shared" si="2"/>
        <v>0</v>
      </c>
      <c r="G35" s="649">
        <f t="shared" si="3"/>
        <v>0</v>
      </c>
      <c r="H35" s="649">
        <f t="shared" si="4"/>
        <v>0</v>
      </c>
      <c r="I35" s="647">
        <f t="shared" si="5"/>
        <v>0</v>
      </c>
      <c r="J35" s="648">
        <f t="shared" si="6"/>
        <v>0</v>
      </c>
      <c r="K35" s="647">
        <f>AVERAGE(E35,G35,I35)</f>
        <v>0</v>
      </c>
      <c r="L35" s="648">
        <f t="shared" ref="L35" si="8">AVERAGE(F35,H35,J35)</f>
        <v>0</v>
      </c>
    </row>
    <row r="36" spans="2:12" s="148" customFormat="1" ht="18" customHeight="1" x14ac:dyDescent="0.15">
      <c r="B36" s="147" t="s">
        <v>296</v>
      </c>
      <c r="C36" s="660">
        <v>0.5</v>
      </c>
      <c r="D36" s="661">
        <v>0.5</v>
      </c>
      <c r="E36" s="154">
        <f t="shared" ref="E36" si="9">C36*C15</f>
        <v>0.17867781236530419</v>
      </c>
      <c r="F36" s="188">
        <f t="shared" si="2"/>
        <v>0.17867781236530419</v>
      </c>
      <c r="G36" s="154">
        <f t="shared" si="3"/>
        <v>0.18397830061829992</v>
      </c>
      <c r="H36" s="154">
        <f t="shared" si="4"/>
        <v>0.18397830061829992</v>
      </c>
      <c r="I36" s="189">
        <f t="shared" si="5"/>
        <v>0.28366264256276896</v>
      </c>
      <c r="J36" s="188">
        <f t="shared" si="6"/>
        <v>0.28366264256276896</v>
      </c>
      <c r="K36" s="189">
        <f>AVERAGE(E36,G36,I36)</f>
        <v>0.21543958518212436</v>
      </c>
      <c r="L36" s="188">
        <f t="shared" si="7"/>
        <v>0.21543958518212436</v>
      </c>
    </row>
    <row r="37" spans="2:12" s="148" customFormat="1" ht="18" customHeight="1" x14ac:dyDescent="0.15">
      <c r="B37" s="147" t="s">
        <v>297</v>
      </c>
      <c r="C37" s="660">
        <v>0.7</v>
      </c>
      <c r="D37" s="661">
        <v>0.3</v>
      </c>
      <c r="E37" s="154">
        <f>C37*C16</f>
        <v>1.3414601502398615</v>
      </c>
      <c r="F37" s="188">
        <f t="shared" si="2"/>
        <v>0.57491149295994071</v>
      </c>
      <c r="G37" s="154">
        <f t="shared" si="3"/>
        <v>1.5146546044447096</v>
      </c>
      <c r="H37" s="154">
        <f t="shared" si="4"/>
        <v>0.64913768761916124</v>
      </c>
      <c r="I37" s="189">
        <f t="shared" si="5"/>
        <v>2.0399776887672578</v>
      </c>
      <c r="J37" s="188">
        <f t="shared" si="6"/>
        <v>0.87427615232882472</v>
      </c>
      <c r="K37" s="189">
        <f>AVERAGE(E37,G37,I37)</f>
        <v>1.632030814483943</v>
      </c>
      <c r="L37" s="188">
        <f t="shared" si="7"/>
        <v>0.69944177763597548</v>
      </c>
    </row>
    <row r="38" spans="2:12" s="148" customFormat="1" ht="18" customHeight="1" x14ac:dyDescent="0.15">
      <c r="B38" s="147" t="s">
        <v>298</v>
      </c>
      <c r="C38" s="662">
        <v>1</v>
      </c>
      <c r="D38" s="663">
        <v>0</v>
      </c>
      <c r="E38" s="653">
        <f>C38*C17</f>
        <v>2.63753756082972</v>
      </c>
      <c r="F38" s="651">
        <f t="shared" si="2"/>
        <v>0</v>
      </c>
      <c r="G38" s="649">
        <f t="shared" si="3"/>
        <v>2.3579418158899532</v>
      </c>
      <c r="H38" s="649">
        <f t="shared" si="4"/>
        <v>0</v>
      </c>
      <c r="I38" s="647">
        <f t="shared" si="5"/>
        <v>2.4111463167691425</v>
      </c>
      <c r="J38" s="648">
        <f t="shared" si="6"/>
        <v>0</v>
      </c>
      <c r="K38" s="647">
        <f>AVERAGE(E38,G38,I38)</f>
        <v>2.4688752311629387</v>
      </c>
      <c r="L38" s="648">
        <f>AVERAGE(F38,H38,J38)</f>
        <v>0</v>
      </c>
    </row>
    <row r="39" spans="2:12" s="156" customFormat="1" ht="18" customHeight="1" thickBot="1" x14ac:dyDescent="0.25">
      <c r="B39" s="48" t="s">
        <v>243</v>
      </c>
      <c r="C39" s="656"/>
      <c r="D39" s="657"/>
      <c r="E39" s="50">
        <f t="shared" ref="E39:L39" si="10">SUM(E34,E36:E37)</f>
        <v>2.3576554357708703</v>
      </c>
      <c r="F39" s="50">
        <f t="shared" si="10"/>
        <v>1.0327617963804796</v>
      </c>
      <c r="G39" s="50">
        <f t="shared" si="10"/>
        <v>2.6908087130965788</v>
      </c>
      <c r="H39" s="50">
        <f t="shared" si="10"/>
        <v>1.1638412575819843</v>
      </c>
      <c r="I39" s="50">
        <f t="shared" si="10"/>
        <v>3.43368054917799</v>
      </c>
      <c r="J39" s="50">
        <f t="shared" si="10"/>
        <v>1.5279522008409148</v>
      </c>
      <c r="K39" s="50">
        <f t="shared" si="10"/>
        <v>2.8273815660151467</v>
      </c>
      <c r="L39" s="50">
        <f t="shared" si="10"/>
        <v>1.241518418267793</v>
      </c>
    </row>
    <row r="40" spans="2:12" s="148" customFormat="1" ht="18" customHeight="1" x14ac:dyDescent="0.15">
      <c r="B40" s="179"/>
      <c r="C40" s="180"/>
      <c r="D40" s="180"/>
      <c r="E40" s="6"/>
      <c r="F40" s="6"/>
      <c r="G40" s="6"/>
      <c r="H40" s="6"/>
      <c r="I40" s="6"/>
      <c r="J40" s="6"/>
      <c r="K40" s="6"/>
      <c r="L40" s="6"/>
    </row>
    <row r="41" spans="2:12" s="148" customFormat="1" ht="18" customHeight="1" x14ac:dyDescent="0.15">
      <c r="B41" s="190" t="s">
        <v>312</v>
      </c>
      <c r="C41" s="176"/>
      <c r="D41" s="177"/>
      <c r="E41" s="175">
        <f>E39/(E39+F39)</f>
        <v>0.69538799337533086</v>
      </c>
      <c r="F41" s="191">
        <f>F39/(E39+F39)</f>
        <v>0.3046120066246692</v>
      </c>
      <c r="G41" s="175">
        <f>G39/(G39+H39)</f>
        <v>0.69806823798916695</v>
      </c>
      <c r="H41" s="192">
        <f>H39/(G39+H39)</f>
        <v>0.30193176201083299</v>
      </c>
      <c r="I41" s="176">
        <f>I39/(I39+J39)</f>
        <v>0.69204649400238405</v>
      </c>
      <c r="J41" s="191">
        <f>J39/(I39+J39)</f>
        <v>0.30795350599761601</v>
      </c>
      <c r="K41" s="175">
        <f>K39/(K39+L39)</f>
        <v>0.69487615250720269</v>
      </c>
      <c r="L41" s="192">
        <f>L39/(K39+L39)</f>
        <v>0.30512384749279731</v>
      </c>
    </row>
    <row r="42" spans="2:12" s="148" customFormat="1" ht="18" customHeight="1" x14ac:dyDescent="0.15">
      <c r="B42" s="179"/>
      <c r="C42" s="180"/>
      <c r="D42" s="180"/>
      <c r="E42" s="180"/>
      <c r="F42" s="181"/>
      <c r="G42" s="180"/>
      <c r="H42" s="6"/>
      <c r="I42" s="180"/>
      <c r="J42" s="40"/>
      <c r="K42" s="447"/>
      <c r="L42" s="447"/>
    </row>
    <row r="43" spans="2:12" s="156" customFormat="1" ht="18" customHeight="1" x14ac:dyDescent="0.2">
      <c r="B43" s="827" t="s">
        <v>313</v>
      </c>
      <c r="C43" s="828"/>
      <c r="D43" s="829"/>
      <c r="E43" s="830">
        <f>E39/C25</f>
        <v>2.7458223943765448E-2</v>
      </c>
      <c r="F43" s="831">
        <f>F39/C25</f>
        <v>1.2027968232901979E-2</v>
      </c>
      <c r="G43" s="830">
        <f>G39/D25</f>
        <v>3.0207290056053708E-2</v>
      </c>
      <c r="H43" s="832">
        <f>H39/D25</f>
        <v>1.3065399363347267E-2</v>
      </c>
      <c r="I43" s="830">
        <f>I39/E25</f>
        <v>3.8847539773068505E-2</v>
      </c>
      <c r="J43" s="832">
        <f>J39/E25</f>
        <v>1.7286751939613272E-2</v>
      </c>
      <c r="K43" s="195"/>
      <c r="L43" s="195"/>
    </row>
    <row r="44" spans="2:12" s="148" customFormat="1" ht="18" customHeight="1" x14ac:dyDescent="0.15">
      <c r="B44" s="179"/>
      <c r="C44" s="180"/>
      <c r="D44" s="180"/>
      <c r="E44" s="180"/>
      <c r="F44" s="181"/>
      <c r="G44" s="182"/>
      <c r="H44" s="6"/>
      <c r="I44" s="6"/>
      <c r="J44" s="6"/>
      <c r="K44" s="6"/>
      <c r="L44" s="6"/>
    </row>
    <row r="45" spans="2:12" s="156" customFormat="1" ht="22.5" customHeight="1" x14ac:dyDescent="0.2">
      <c r="B45" s="9" t="s">
        <v>314</v>
      </c>
      <c r="C45" s="9"/>
      <c r="D45" s="9"/>
      <c r="E45" s="10"/>
      <c r="F45" s="10"/>
      <c r="G45" s="10"/>
      <c r="H45" s="10"/>
      <c r="I45" s="10"/>
      <c r="J45" s="10"/>
      <c r="K45" s="10"/>
      <c r="L45" s="10"/>
    </row>
    <row r="46" spans="2:12" s="148" customFormat="1" ht="18" customHeight="1" x14ac:dyDescent="0.15">
      <c r="B46" s="179"/>
      <c r="C46" s="193"/>
      <c r="D46" s="8"/>
      <c r="E46" s="8"/>
      <c r="F46" s="8"/>
      <c r="G46" s="182"/>
      <c r="H46" s="6"/>
      <c r="I46" s="6"/>
      <c r="J46" s="6"/>
      <c r="K46" s="6"/>
      <c r="L46" s="6"/>
    </row>
    <row r="47" spans="2:12" s="148" customFormat="1" ht="18" customHeight="1" x14ac:dyDescent="0.15">
      <c r="B47" s="833" t="s">
        <v>315</v>
      </c>
      <c r="C47" s="168">
        <f>K41*F20</f>
        <v>3.1684050560548931</v>
      </c>
      <c r="D47" s="8"/>
      <c r="E47" s="8"/>
      <c r="F47" s="8"/>
      <c r="G47" s="182"/>
      <c r="H47" s="182"/>
      <c r="I47" s="182"/>
      <c r="J47" s="182"/>
      <c r="K47" s="182"/>
      <c r="L47" s="6"/>
    </row>
    <row r="48" spans="2:12" s="148" customFormat="1" ht="18" customHeight="1" x14ac:dyDescent="0.15">
      <c r="B48" s="833" t="s">
        <v>316</v>
      </c>
      <c r="C48" s="834">
        <f>(F20-C47)/F26</f>
        <v>1.4052668276791138E-2</v>
      </c>
      <c r="D48" s="263"/>
      <c r="E48" s="64"/>
      <c r="F48" s="8"/>
      <c r="G48" s="182"/>
      <c r="H48" s="6"/>
      <c r="I48" s="6"/>
      <c r="J48" s="6"/>
      <c r="K48" s="6"/>
      <c r="L48" s="6"/>
    </row>
    <row r="49" spans="2:12" x14ac:dyDescent="0.2">
      <c r="B49" s="821"/>
      <c r="C49" s="821"/>
      <c r="D49" s="821"/>
      <c r="E49" s="821"/>
      <c r="F49" s="821"/>
      <c r="G49" s="821"/>
      <c r="H49" s="821"/>
      <c r="I49" s="821"/>
      <c r="J49" s="821"/>
      <c r="K49" s="821"/>
      <c r="L49" s="821"/>
    </row>
    <row r="50" spans="2:12" s="143" customFormat="1" ht="42" x14ac:dyDescent="0.2">
      <c r="B50" s="33" t="s">
        <v>317</v>
      </c>
      <c r="C50" s="394" t="s">
        <v>196</v>
      </c>
      <c r="D50" s="248" t="s">
        <v>197</v>
      </c>
      <c r="E50" s="248" t="s">
        <v>198</v>
      </c>
      <c r="F50" s="248" t="s">
        <v>199</v>
      </c>
      <c r="G50" s="442" t="s">
        <v>200</v>
      </c>
      <c r="H50" s="60" t="s">
        <v>220</v>
      </c>
      <c r="I50" s="194"/>
      <c r="J50" s="682"/>
      <c r="K50" s="682"/>
      <c r="L50" s="682"/>
    </row>
    <row r="51" spans="2:12" s="148" customFormat="1" ht="18" customHeight="1" x14ac:dyDescent="0.2">
      <c r="B51" s="147" t="s">
        <v>318</v>
      </c>
      <c r="C51" s="482">
        <f>$C$47</f>
        <v>3.1684050560548931</v>
      </c>
      <c r="D51" s="81">
        <f t="shared" ref="D51:G51" si="11">$C$47</f>
        <v>3.1684050560548931</v>
      </c>
      <c r="E51" s="81">
        <f t="shared" si="11"/>
        <v>3.1684050560548931</v>
      </c>
      <c r="F51" s="81">
        <f t="shared" si="11"/>
        <v>3.1684050560548931</v>
      </c>
      <c r="G51" s="483">
        <f t="shared" si="11"/>
        <v>3.1684050560548931</v>
      </c>
      <c r="H51" s="64">
        <f>SUM(C51:G51)</f>
        <v>15.842025280274466</v>
      </c>
      <c r="I51" s="339">
        <f>H51/$H$53</f>
        <v>0.70120413934262305</v>
      </c>
      <c r="J51" s="682"/>
      <c r="K51" s="682"/>
      <c r="L51" s="682"/>
    </row>
    <row r="52" spans="2:12" s="148" customFormat="1" ht="18" customHeight="1" x14ac:dyDescent="0.2">
      <c r="B52" s="147" t="s">
        <v>319</v>
      </c>
      <c r="C52" s="98">
        <f>$C$48*'Calc| Project Costs '!AI102</f>
        <v>1.2426308377693451</v>
      </c>
      <c r="D52" s="84">
        <f>$C$48*'Calc| Project Costs '!AJ102</f>
        <v>1.7046254074982448</v>
      </c>
      <c r="E52" s="84">
        <f>$C$48*'Calc| Project Costs '!AK102</f>
        <v>1.2238593648460698</v>
      </c>
      <c r="F52" s="84">
        <f>$C$48*'Calc| Project Costs '!AL102</f>
        <v>1.4176643049010986</v>
      </c>
      <c r="G52" s="99">
        <f>$C$48*'Calc| Project Costs '!AM102</f>
        <v>1.1617957199397153</v>
      </c>
      <c r="H52" s="64">
        <f>SUM(C52:G52)</f>
        <v>6.7505756349544734</v>
      </c>
      <c r="I52" s="339">
        <f>H52/$H$53</f>
        <v>0.29879586065737695</v>
      </c>
      <c r="J52" s="682"/>
      <c r="K52" s="682"/>
      <c r="L52" s="682"/>
    </row>
    <row r="53" spans="2:12" s="156" customFormat="1" ht="18" customHeight="1" thickBot="1" x14ac:dyDescent="0.25">
      <c r="B53" s="48" t="s">
        <v>320</v>
      </c>
      <c r="C53" s="90">
        <f>SUM(C51:C52)</f>
        <v>4.4110358938242378</v>
      </c>
      <c r="D53" s="91">
        <f>SUM(D51:D52)</f>
        <v>4.8730304635531381</v>
      </c>
      <c r="E53" s="91">
        <f>SUM(E51:E52)</f>
        <v>4.3922644209009629</v>
      </c>
      <c r="F53" s="91">
        <f>SUM(F51:F52)</f>
        <v>4.5860693609559915</v>
      </c>
      <c r="G53" s="91">
        <f>SUM(G51:G52)</f>
        <v>4.3302007759946086</v>
      </c>
      <c r="H53" s="70">
        <f>SUM(C53:G53)</f>
        <v>22.592600915228939</v>
      </c>
      <c r="I53" s="339">
        <f>H53/H59</f>
        <v>0.41106221399206383</v>
      </c>
      <c r="J53" s="682"/>
      <c r="K53" s="682"/>
      <c r="L53" s="682"/>
    </row>
    <row r="54" spans="2:12" s="148" customFormat="1" ht="18" customHeight="1" x14ac:dyDescent="0.2">
      <c r="B54" s="160"/>
      <c r="C54" s="6"/>
      <c r="D54" s="6"/>
      <c r="E54" s="6"/>
      <c r="F54" s="6"/>
      <c r="G54" s="6"/>
      <c r="H54" s="6"/>
      <c r="I54" s="6"/>
      <c r="J54" s="682"/>
      <c r="K54" s="682"/>
      <c r="L54" s="682"/>
    </row>
    <row r="55" spans="2:12" s="148" customFormat="1" ht="18" customHeight="1" x14ac:dyDescent="0.2">
      <c r="B55" s="833" t="s">
        <v>321</v>
      </c>
      <c r="C55" s="834"/>
      <c r="D55" s="6"/>
      <c r="E55" s="6"/>
      <c r="F55" s="6"/>
      <c r="G55" s="6"/>
      <c r="H55" s="6"/>
      <c r="I55" s="6"/>
      <c r="J55" s="682"/>
      <c r="K55" s="682"/>
      <c r="L55" s="682"/>
    </row>
    <row r="56" spans="2:12" s="148" customFormat="1" ht="18" customHeight="1" x14ac:dyDescent="0.2">
      <c r="B56" s="160"/>
      <c r="C56" s="6"/>
      <c r="D56" s="6"/>
      <c r="E56" s="6"/>
      <c r="F56" s="6"/>
      <c r="G56" s="6"/>
      <c r="H56" s="6"/>
      <c r="I56" s="6"/>
      <c r="J56" s="682"/>
      <c r="K56" s="682"/>
      <c r="L56" s="682"/>
    </row>
    <row r="57" spans="2:12" s="143" customFormat="1" ht="42" x14ac:dyDescent="0.2">
      <c r="B57" s="33" t="s">
        <v>322</v>
      </c>
      <c r="C57" s="58" t="s">
        <v>196</v>
      </c>
      <c r="D57" s="57" t="s">
        <v>197</v>
      </c>
      <c r="E57" s="57" t="s">
        <v>198</v>
      </c>
      <c r="F57" s="57" t="s">
        <v>199</v>
      </c>
      <c r="G57" s="59" t="s">
        <v>200</v>
      </c>
      <c r="H57" s="60" t="s">
        <v>220</v>
      </c>
      <c r="I57" s="147"/>
      <c r="J57" s="682"/>
      <c r="K57" s="682"/>
      <c r="L57" s="682"/>
    </row>
    <row r="58" spans="2:12" s="148" customFormat="1" ht="18" customHeight="1" x14ac:dyDescent="0.2">
      <c r="B58" s="196" t="s">
        <v>323</v>
      </c>
      <c r="C58" s="814">
        <f>C53/$H$20*(1-$H$20)</f>
        <v>6.3197871876409906</v>
      </c>
      <c r="D58" s="815">
        <f>D53/$H$20*(1-$H$20)</f>
        <v>6.981696868906611</v>
      </c>
      <c r="E58" s="815">
        <f>E53/$H$20*(1-$H$20)</f>
        <v>6.2928928895828502</v>
      </c>
      <c r="F58" s="815">
        <f>F53/$H$20*(1-$H$20)</f>
        <v>6.5705614478405865</v>
      </c>
      <c r="G58" s="815">
        <f>G53/$H$20*(1-$H$20)</f>
        <v>6.2039729539172566</v>
      </c>
      <c r="H58" s="814">
        <f>SUM(C58:G58)</f>
        <v>32.368911347888293</v>
      </c>
      <c r="I58" s="197">
        <f>H58/H59</f>
        <v>0.58893778600793611</v>
      </c>
      <c r="J58" s="682"/>
      <c r="K58" s="682"/>
      <c r="L58" s="682"/>
    </row>
    <row r="59" spans="2:12" s="156" customFormat="1" ht="15" thickBot="1" x14ac:dyDescent="0.25">
      <c r="B59" s="48" t="s">
        <v>324</v>
      </c>
      <c r="C59" s="70">
        <f>C53+C58</f>
        <v>10.730823081465228</v>
      </c>
      <c r="D59" s="71">
        <f>D53+D58</f>
        <v>11.854727332459749</v>
      </c>
      <c r="E59" s="71">
        <f>E53+E58</f>
        <v>10.685157310483813</v>
      </c>
      <c r="F59" s="71">
        <f>F53+F58</f>
        <v>11.156630808796578</v>
      </c>
      <c r="G59" s="71">
        <f>G53+G58</f>
        <v>10.534173729911865</v>
      </c>
      <c r="H59" s="70">
        <f>SUM(C59:G59)</f>
        <v>54.961512263117235</v>
      </c>
      <c r="I59" s="640">
        <f>I58+I53</f>
        <v>1</v>
      </c>
      <c r="J59" s="682"/>
      <c r="K59" s="682"/>
      <c r="L59" s="682"/>
    </row>
    <row r="60" spans="2:12" x14ac:dyDescent="0.2">
      <c r="B60" s="821"/>
      <c r="C60" s="821"/>
      <c r="D60" s="821"/>
      <c r="E60" s="821"/>
      <c r="F60" s="821"/>
      <c r="G60" s="821"/>
      <c r="H60" s="821"/>
      <c r="I60" s="821"/>
      <c r="J60" s="821"/>
      <c r="K60" s="821"/>
      <c r="L60" s="821"/>
    </row>
    <row r="61" spans="2:12" x14ac:dyDescent="0.2">
      <c r="B61" s="821"/>
      <c r="C61" s="821"/>
      <c r="D61" s="821"/>
      <c r="E61" s="821"/>
      <c r="F61" s="821"/>
      <c r="G61" s="821"/>
      <c r="H61" s="821"/>
      <c r="I61" s="821"/>
      <c r="J61" s="821"/>
      <c r="K61" s="821"/>
      <c r="L61" s="821"/>
    </row>
    <row r="62" spans="2:12" x14ac:dyDescent="0.2">
      <c r="B62" s="821"/>
      <c r="C62" s="821"/>
      <c r="D62" s="821"/>
      <c r="E62" s="821"/>
      <c r="F62" s="821"/>
      <c r="G62" s="821"/>
      <c r="H62" s="821"/>
      <c r="I62" s="821"/>
      <c r="J62" s="821"/>
      <c r="K62" s="821"/>
      <c r="L62" s="821"/>
    </row>
    <row r="63" spans="2:12" x14ac:dyDescent="0.2">
      <c r="B63" s="821"/>
      <c r="C63" s="821"/>
      <c r="D63" s="821"/>
      <c r="E63" s="821"/>
      <c r="F63" s="821"/>
      <c r="G63" s="821"/>
      <c r="H63" s="821"/>
      <c r="I63" s="821"/>
      <c r="J63" s="821"/>
      <c r="K63" s="821"/>
      <c r="L63" s="821"/>
    </row>
  </sheetData>
  <mergeCells count="5">
    <mergeCell ref="I31:J31"/>
    <mergeCell ref="K31:L31"/>
    <mergeCell ref="C31:D31"/>
    <mergeCell ref="E31:F31"/>
    <mergeCell ref="G31:H31"/>
  </mergeCells>
  <hyperlinks>
    <hyperlink ref="B3" location="Contents!A1" display="Contents!A1" xr:uid="{00000000-0004-0000-0A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B2:O118"/>
  <sheetViews>
    <sheetView zoomScale="80" zoomScaleNormal="80" workbookViewId="0">
      <pane xSplit="5" ySplit="3" topLeftCell="F77" activePane="bottomRight" state="frozen"/>
      <selection pane="topRight" activeCell="C11" sqref="C11"/>
      <selection pane="bottomLeft" activeCell="C11" sqref="C11"/>
      <selection pane="bottomRight" activeCell="F82" sqref="F82"/>
    </sheetView>
  </sheetViews>
  <sheetFormatPr defaultColWidth="9.140625" defaultRowHeight="11.25" x14ac:dyDescent="0.15"/>
  <cols>
    <col min="1" max="1" width="2.28515625" style="267" customWidth="1"/>
    <col min="2" max="2" width="40.85546875" style="267" customWidth="1"/>
    <col min="3" max="3" width="24.42578125" style="267" customWidth="1"/>
    <col min="4" max="4" width="10.7109375" style="267" bestFit="1" customWidth="1"/>
    <col min="5" max="5" width="9.85546875" style="267" bestFit="1" customWidth="1"/>
    <col min="6" max="6" width="10.7109375" style="267" customWidth="1"/>
    <col min="7" max="10" width="9.85546875" style="267" bestFit="1" customWidth="1"/>
    <col min="11" max="11" width="14.5703125" style="267" customWidth="1"/>
    <col min="12" max="12" width="4.28515625" style="267" customWidth="1"/>
    <col min="13" max="14" width="9.140625" style="267"/>
    <col min="15" max="15" width="20.85546875" style="267" bestFit="1" customWidth="1"/>
    <col min="16" max="19" width="9.140625" style="267"/>
    <col min="20" max="20" width="4.28515625" style="267" customWidth="1"/>
    <col min="21" max="21" width="30.42578125" style="267" customWidth="1"/>
    <col min="22" max="28" width="9.140625" style="267"/>
    <col min="29" max="29" width="4.85546875" style="267" customWidth="1"/>
    <col min="30" max="16384" width="9.140625" style="267"/>
  </cols>
  <sheetData>
    <row r="2" spans="2:15" s="54" customFormat="1" ht="27.95" customHeight="1" x14ac:dyDescent="0.2">
      <c r="B2" s="392" t="s">
        <v>207</v>
      </c>
      <c r="C2" s="392"/>
      <c r="D2" s="103"/>
      <c r="E2" s="103"/>
      <c r="F2" s="103"/>
      <c r="G2" s="103"/>
      <c r="H2" s="103"/>
      <c r="I2" s="103"/>
      <c r="J2" s="103"/>
      <c r="K2" s="103"/>
      <c r="L2" s="22"/>
    </row>
    <row r="3" spans="2:15" ht="18" customHeight="1" x14ac:dyDescent="0.15">
      <c r="B3" s="508" t="s">
        <v>46</v>
      </c>
      <c r="C3" s="508"/>
      <c r="D3" s="265"/>
      <c r="E3" s="265"/>
      <c r="F3" s="265"/>
      <c r="G3" s="265"/>
      <c r="H3" s="265"/>
      <c r="I3" s="265"/>
      <c r="J3" s="265"/>
      <c r="K3" s="265"/>
      <c r="L3" s="265"/>
    </row>
    <row r="4" spans="2:15" s="54" customFormat="1" ht="18" customHeight="1" x14ac:dyDescent="0.2">
      <c r="B4" s="392" t="s">
        <v>281</v>
      </c>
      <c r="C4" s="392"/>
      <c r="D4" s="393"/>
      <c r="E4" s="393"/>
      <c r="F4" s="393"/>
      <c r="G4" s="393"/>
      <c r="H4" s="393"/>
      <c r="I4" s="393"/>
      <c r="J4" s="393"/>
      <c r="K4" s="393"/>
      <c r="L4" s="22"/>
    </row>
    <row r="5" spans="2:15" s="54" customFormat="1" ht="26.25" customHeight="1" x14ac:dyDescent="0.2">
      <c r="B5" s="9" t="s">
        <v>208</v>
      </c>
      <c r="C5" s="9"/>
      <c r="D5" s="10"/>
      <c r="E5" s="10"/>
      <c r="F5" s="10"/>
      <c r="G5" s="10"/>
      <c r="H5" s="10"/>
      <c r="I5" s="10"/>
      <c r="J5" s="10"/>
      <c r="K5" s="10"/>
      <c r="L5" s="22"/>
      <c r="N5" s="665"/>
      <c r="O5" s="666" t="s">
        <v>282</v>
      </c>
    </row>
    <row r="6" spans="2:15" ht="20.100000000000001" customHeight="1" x14ac:dyDescent="0.15">
      <c r="B6" s="511"/>
      <c r="C6" s="511"/>
      <c r="D6" s="512"/>
      <c r="E6" s="512"/>
      <c r="F6" s="512"/>
      <c r="G6" s="512"/>
      <c r="H6" s="512"/>
      <c r="I6" s="512"/>
      <c r="J6" s="512"/>
      <c r="K6" s="512"/>
      <c r="L6" s="265"/>
    </row>
    <row r="7" spans="2:15" ht="20.100000000000001" customHeight="1" x14ac:dyDescent="0.15">
      <c r="B7" s="247" t="s">
        <v>209</v>
      </c>
      <c r="C7" s="513"/>
      <c r="D7" s="514"/>
      <c r="E7" s="515"/>
      <c r="F7" s="516" t="s">
        <v>175</v>
      </c>
      <c r="G7" s="515" t="s">
        <v>173</v>
      </c>
      <c r="H7" s="515" t="s">
        <v>171</v>
      </c>
      <c r="I7" s="514" t="s">
        <v>169</v>
      </c>
      <c r="J7" s="516" t="s">
        <v>210</v>
      </c>
      <c r="K7" s="512"/>
      <c r="L7" s="265"/>
    </row>
    <row r="8" spans="2:15" ht="20.100000000000001" customHeight="1" x14ac:dyDescent="0.15">
      <c r="B8" s="517" t="s">
        <v>211</v>
      </c>
      <c r="C8" s="511"/>
      <c r="D8" s="512"/>
      <c r="E8" s="512"/>
      <c r="F8" s="518">
        <v>425056</v>
      </c>
      <c r="G8" s="518">
        <v>430776</v>
      </c>
      <c r="H8" s="518">
        <v>436908</v>
      </c>
      <c r="I8" s="518">
        <v>436908</v>
      </c>
      <c r="J8" s="519"/>
      <c r="K8" s="512"/>
      <c r="L8" s="265"/>
    </row>
    <row r="9" spans="2:15" ht="20.100000000000001" customHeight="1" x14ac:dyDescent="0.15">
      <c r="B9" s="520" t="s">
        <v>212</v>
      </c>
      <c r="C9" s="521"/>
      <c r="D9" s="522"/>
      <c r="E9" s="522"/>
      <c r="F9" s="523">
        <v>2046</v>
      </c>
      <c r="G9" s="524">
        <v>2275</v>
      </c>
      <c r="H9" s="524">
        <v>2095</v>
      </c>
      <c r="I9" s="524">
        <v>2095</v>
      </c>
      <c r="J9" s="525"/>
      <c r="K9" s="512"/>
      <c r="L9" s="265"/>
    </row>
    <row r="10" spans="2:15" ht="20.100000000000001" customHeight="1" thickBot="1" x14ac:dyDescent="0.2">
      <c r="B10" s="526" t="s">
        <v>213</v>
      </c>
      <c r="C10" s="526"/>
      <c r="D10" s="526"/>
      <c r="E10" s="526"/>
      <c r="F10" s="527">
        <f>F9/F8</f>
        <v>4.8134833998343752E-3</v>
      </c>
      <c r="G10" s="528">
        <f>G9/G8</f>
        <v>5.2811670102326964E-3</v>
      </c>
      <c r="H10" s="528">
        <f>H9/H8</f>
        <v>4.7950598295293289E-3</v>
      </c>
      <c r="I10" s="528">
        <f>I9/I8</f>
        <v>4.7950598295293289E-3</v>
      </c>
      <c r="J10" s="529">
        <f>AVERAGE(F10:I10)</f>
        <v>4.9211925172814317E-3</v>
      </c>
      <c r="K10" s="512"/>
      <c r="L10" s="265"/>
    </row>
    <row r="11" spans="2:15" ht="20.100000000000001" customHeight="1" x14ac:dyDescent="0.15">
      <c r="B11" s="511"/>
      <c r="C11" s="511"/>
      <c r="D11" s="512"/>
      <c r="E11" s="512"/>
      <c r="F11" s="512"/>
      <c r="G11" s="512"/>
      <c r="H11" s="512"/>
      <c r="I11" s="512"/>
      <c r="J11" s="512"/>
      <c r="K11" s="512"/>
      <c r="L11" s="265"/>
    </row>
    <row r="12" spans="2:15" ht="20.100000000000001" customHeight="1" x14ac:dyDescent="0.15">
      <c r="B12" s="247" t="s">
        <v>214</v>
      </c>
      <c r="C12" s="513"/>
      <c r="D12" s="514"/>
      <c r="E12" s="515"/>
      <c r="F12" s="530" t="s">
        <v>175</v>
      </c>
      <c r="G12" s="531" t="s">
        <v>173</v>
      </c>
      <c r="H12" s="531" t="s">
        <v>171</v>
      </c>
      <c r="I12" s="532" t="s">
        <v>169</v>
      </c>
      <c r="J12" s="516" t="s">
        <v>210</v>
      </c>
      <c r="K12" s="512"/>
      <c r="L12" s="265"/>
    </row>
    <row r="13" spans="2:15" ht="20.100000000000001" customHeight="1" x14ac:dyDescent="0.15">
      <c r="B13" s="517" t="s">
        <v>211</v>
      </c>
      <c r="C13" s="511"/>
      <c r="D13" s="512"/>
      <c r="E13" s="512"/>
      <c r="F13" s="518">
        <v>10735</v>
      </c>
      <c r="G13" s="518">
        <v>10996</v>
      </c>
      <c r="H13" s="518">
        <v>11185</v>
      </c>
      <c r="I13" s="533">
        <v>11185</v>
      </c>
      <c r="J13" s="512"/>
      <c r="K13" s="512"/>
      <c r="L13" s="265"/>
    </row>
    <row r="14" spans="2:15" ht="20.100000000000001" customHeight="1" x14ac:dyDescent="0.15">
      <c r="B14" s="520" t="s">
        <v>212</v>
      </c>
      <c r="C14" s="521"/>
      <c r="D14" s="522"/>
      <c r="E14" s="522"/>
      <c r="F14" s="523">
        <v>95</v>
      </c>
      <c r="G14" s="524">
        <v>130</v>
      </c>
      <c r="H14" s="524">
        <v>207</v>
      </c>
      <c r="I14" s="534">
        <v>207</v>
      </c>
      <c r="J14" s="522"/>
      <c r="K14" s="512"/>
      <c r="L14" s="265"/>
    </row>
    <row r="15" spans="2:15" ht="20.100000000000001" customHeight="1" thickBot="1" x14ac:dyDescent="0.2">
      <c r="B15" s="526" t="s">
        <v>213</v>
      </c>
      <c r="C15" s="526"/>
      <c r="D15" s="526"/>
      <c r="E15" s="526"/>
      <c r="F15" s="535">
        <f>F14/F13</f>
        <v>8.8495575221238937E-3</v>
      </c>
      <c r="G15" s="536">
        <f>G14/G13</f>
        <v>1.1822480902146234E-2</v>
      </c>
      <c r="H15" s="536">
        <f>H14/H13</f>
        <v>1.8506928922664284E-2</v>
      </c>
      <c r="I15" s="528">
        <f>I14/I13</f>
        <v>1.8506928922664284E-2</v>
      </c>
      <c r="J15" s="529">
        <f>AVERAGE(F15:I15)</f>
        <v>1.4421474067399674E-2</v>
      </c>
      <c r="K15" s="512"/>
      <c r="L15" s="265"/>
    </row>
    <row r="16" spans="2:15" ht="20.100000000000001" customHeight="1" x14ac:dyDescent="0.15">
      <c r="B16" s="511"/>
      <c r="C16" s="511"/>
      <c r="D16" s="512"/>
      <c r="E16" s="512"/>
      <c r="F16" s="641">
        <f>F18-E18</f>
        <v>4191.7816391174565</v>
      </c>
      <c r="G16" s="641">
        <f t="shared" ref="G16:J16" si="0">G18-F18</f>
        <v>2686.0543310233625</v>
      </c>
      <c r="H16" s="641">
        <f t="shared" si="0"/>
        <v>4675.3830344961607</v>
      </c>
      <c r="I16" s="641">
        <f t="shared" si="0"/>
        <v>5215.8460614461219</v>
      </c>
      <c r="J16" s="641">
        <f t="shared" si="0"/>
        <v>5755.3868471826427</v>
      </c>
      <c r="K16" s="512"/>
      <c r="L16" s="265"/>
    </row>
    <row r="17" spans="2:11" ht="20.100000000000001" customHeight="1" x14ac:dyDescent="0.15">
      <c r="B17" s="247" t="s">
        <v>215</v>
      </c>
      <c r="C17" s="537" t="s">
        <v>195</v>
      </c>
      <c r="D17" s="514"/>
      <c r="E17" s="515" t="s">
        <v>193</v>
      </c>
      <c r="F17" s="516" t="s">
        <v>196</v>
      </c>
      <c r="G17" s="515" t="s">
        <v>197</v>
      </c>
      <c r="H17" s="515" t="s">
        <v>198</v>
      </c>
      <c r="I17" s="515" t="s">
        <v>199</v>
      </c>
      <c r="J17" s="515" t="s">
        <v>200</v>
      </c>
      <c r="K17" s="512"/>
    </row>
    <row r="18" spans="2:11" ht="20.100000000000001" customHeight="1" x14ac:dyDescent="0.15">
      <c r="B18" s="517" t="s">
        <v>216</v>
      </c>
      <c r="C18" s="538" t="s">
        <v>283</v>
      </c>
      <c r="D18" s="539"/>
      <c r="E18" s="540">
        <v>448399.92316990031</v>
      </c>
      <c r="F18" s="541">
        <v>452591.70480901777</v>
      </c>
      <c r="G18" s="518">
        <v>455277.75914004113</v>
      </c>
      <c r="H18" s="518">
        <v>459953.14217453729</v>
      </c>
      <c r="I18" s="518">
        <v>465168.98823598342</v>
      </c>
      <c r="J18" s="533">
        <v>470924.37508316606</v>
      </c>
      <c r="K18" s="512"/>
    </row>
    <row r="19" spans="2:11" ht="20.100000000000001" customHeight="1" x14ac:dyDescent="0.15">
      <c r="B19" s="520" t="s">
        <v>218</v>
      </c>
      <c r="C19" s="542" t="s">
        <v>283</v>
      </c>
      <c r="D19" s="524"/>
      <c r="E19" s="543">
        <v>11349.881586233187</v>
      </c>
      <c r="F19" s="544">
        <v>11291.427268706595</v>
      </c>
      <c r="G19" s="543">
        <v>11231.231106261661</v>
      </c>
      <c r="H19" s="543">
        <v>11337.207961264929</v>
      </c>
      <c r="I19" s="543">
        <v>11441.53755878256</v>
      </c>
      <c r="J19" s="545">
        <v>11543.607593356081</v>
      </c>
      <c r="K19" s="512"/>
    </row>
    <row r="20" spans="2:11" ht="20.100000000000001" customHeight="1" x14ac:dyDescent="0.15">
      <c r="B20" s="511"/>
      <c r="C20" s="511"/>
      <c r="D20" s="512"/>
      <c r="E20" s="512"/>
      <c r="F20" s="512"/>
      <c r="G20" s="512"/>
      <c r="H20" s="512"/>
      <c r="I20" s="512"/>
      <c r="J20" s="512"/>
      <c r="K20" s="512"/>
    </row>
    <row r="21" spans="2:11" ht="33.75" x14ac:dyDescent="0.15">
      <c r="B21" s="247" t="s">
        <v>216</v>
      </c>
      <c r="C21" s="537" t="s">
        <v>195</v>
      </c>
      <c r="D21" s="514"/>
      <c r="E21" s="515" t="s">
        <v>193</v>
      </c>
      <c r="F21" s="516" t="s">
        <v>196</v>
      </c>
      <c r="G21" s="515" t="s">
        <v>197</v>
      </c>
      <c r="H21" s="515" t="s">
        <v>198</v>
      </c>
      <c r="I21" s="515" t="s">
        <v>199</v>
      </c>
      <c r="J21" s="546" t="s">
        <v>200</v>
      </c>
      <c r="K21" s="514" t="s">
        <v>220</v>
      </c>
    </row>
    <row r="22" spans="2:11" ht="20.100000000000001" customHeight="1" x14ac:dyDescent="0.15">
      <c r="B22" s="517" t="s">
        <v>222</v>
      </c>
      <c r="C22" s="547" t="s">
        <v>35</v>
      </c>
      <c r="D22" s="539"/>
      <c r="E22" s="539"/>
      <c r="F22" s="541">
        <f>F18-E18</f>
        <v>4191.7816391174565</v>
      </c>
      <c r="G22" s="518">
        <f>G18-F18</f>
        <v>2686.0543310233625</v>
      </c>
      <c r="H22" s="518">
        <f>H18-G18</f>
        <v>4675.3830344961607</v>
      </c>
      <c r="I22" s="518">
        <f>I18-H18</f>
        <v>5215.8460614461219</v>
      </c>
      <c r="J22" s="533">
        <f>J18-I18</f>
        <v>5755.3868471826427</v>
      </c>
      <c r="K22" s="548">
        <f>SUM(F22:J22)</f>
        <v>22524.451913265744</v>
      </c>
    </row>
    <row r="23" spans="2:11" ht="20.100000000000001" customHeight="1" x14ac:dyDescent="0.15">
      <c r="B23" s="517" t="s">
        <v>284</v>
      </c>
      <c r="C23" s="549" t="s">
        <v>285</v>
      </c>
      <c r="D23" s="539"/>
      <c r="E23" s="539">
        <v>4484</v>
      </c>
      <c r="F23" s="539">
        <f>E23</f>
        <v>4484</v>
      </c>
      <c r="G23" s="550"/>
      <c r="H23" s="550"/>
      <c r="I23" s="550"/>
      <c r="J23" s="551"/>
      <c r="K23" s="548">
        <f>SUM(F23:J23)</f>
        <v>4484</v>
      </c>
    </row>
    <row r="24" spans="2:11" ht="20.100000000000001" customHeight="1" x14ac:dyDescent="0.15">
      <c r="B24" s="517" t="s">
        <v>223</v>
      </c>
      <c r="C24" s="547" t="s">
        <v>35</v>
      </c>
      <c r="D24" s="539"/>
      <c r="E24" s="539"/>
      <c r="F24" s="523">
        <f>F18*$J$10</f>
        <v>2227.2909110897849</v>
      </c>
      <c r="G24" s="524">
        <f>G18*$J$10</f>
        <v>2240.5095015646284</v>
      </c>
      <c r="H24" s="524">
        <f>H18*$J$10</f>
        <v>2263.5179615694155</v>
      </c>
      <c r="I24" s="524">
        <f>I18*$J$10</f>
        <v>2289.1861441782958</v>
      </c>
      <c r="J24" s="534">
        <f>J18*$J$10</f>
        <v>2317.509510864711</v>
      </c>
      <c r="K24" s="548">
        <f>SUM(F24:J24)</f>
        <v>11338.014029266837</v>
      </c>
    </row>
    <row r="25" spans="2:11" ht="20.100000000000001" customHeight="1" thickBot="1" x14ac:dyDescent="0.2">
      <c r="B25" s="526" t="s">
        <v>224</v>
      </c>
      <c r="C25" s="526"/>
      <c r="D25" s="552">
        <f t="shared" ref="D25:J25" si="1">SUM(D22:D24)</f>
        <v>0</v>
      </c>
      <c r="E25" s="552">
        <f t="shared" si="1"/>
        <v>4484</v>
      </c>
      <c r="F25" s="553">
        <f>SUM(F22:F24)</f>
        <v>10903.072550207242</v>
      </c>
      <c r="G25" s="552">
        <f>SUM(G22:G24)</f>
        <v>4926.5638325879909</v>
      </c>
      <c r="H25" s="552">
        <f t="shared" si="1"/>
        <v>6938.9009960655767</v>
      </c>
      <c r="I25" s="552">
        <f t="shared" si="1"/>
        <v>7505.0322056244177</v>
      </c>
      <c r="J25" s="554">
        <f t="shared" si="1"/>
        <v>8072.8963580473537</v>
      </c>
      <c r="K25" s="552">
        <f>SUM(K22:K24)</f>
        <v>38346.465942532581</v>
      </c>
    </row>
    <row r="26" spans="2:11" ht="20.100000000000001" customHeight="1" x14ac:dyDescent="0.15">
      <c r="B26" s="517"/>
      <c r="C26" s="517"/>
      <c r="D26" s="517"/>
      <c r="E26" s="517"/>
      <c r="F26" s="517"/>
      <c r="G26" s="517"/>
      <c r="H26" s="517"/>
      <c r="I26" s="517"/>
      <c r="J26" s="517"/>
      <c r="K26" s="517"/>
    </row>
    <row r="27" spans="2:11" ht="33.75" x14ac:dyDescent="0.15">
      <c r="B27" s="247" t="s">
        <v>218</v>
      </c>
      <c r="C27" s="537" t="s">
        <v>195</v>
      </c>
      <c r="D27" s="514"/>
      <c r="E27" s="515" t="s">
        <v>193</v>
      </c>
      <c r="F27" s="516" t="s">
        <v>196</v>
      </c>
      <c r="G27" s="515" t="s">
        <v>197</v>
      </c>
      <c r="H27" s="515" t="s">
        <v>198</v>
      </c>
      <c r="I27" s="515" t="s">
        <v>199</v>
      </c>
      <c r="J27" s="546" t="s">
        <v>200</v>
      </c>
      <c r="K27" s="514" t="s">
        <v>220</v>
      </c>
    </row>
    <row r="28" spans="2:11" ht="20.100000000000001" customHeight="1" x14ac:dyDescent="0.15">
      <c r="B28" s="517" t="s">
        <v>222</v>
      </c>
      <c r="C28" s="547" t="s">
        <v>35</v>
      </c>
      <c r="D28" s="539"/>
      <c r="E28" s="539"/>
      <c r="F28" s="541">
        <f>F19-E19</f>
        <v>-58.454317526591694</v>
      </c>
      <c r="G28" s="518">
        <f>G19-F19</f>
        <v>-60.196162444934089</v>
      </c>
      <c r="H28" s="518">
        <f>H19-G19</f>
        <v>105.9768550032677</v>
      </c>
      <c r="I28" s="518">
        <f>I19-H19</f>
        <v>104.32959751763156</v>
      </c>
      <c r="J28" s="533">
        <f>J19-I19</f>
        <v>102.07003457352039</v>
      </c>
      <c r="K28" s="548">
        <f>SUM(F28:J28)</f>
        <v>193.72600712289386</v>
      </c>
    </row>
    <row r="29" spans="2:11" ht="20.100000000000001" customHeight="1" x14ac:dyDescent="0.15">
      <c r="B29" s="517" t="s">
        <v>284</v>
      </c>
      <c r="C29" s="549" t="s">
        <v>285</v>
      </c>
      <c r="D29" s="539"/>
      <c r="E29" s="539">
        <v>1037</v>
      </c>
      <c r="F29" s="555">
        <f>E29</f>
        <v>1037</v>
      </c>
      <c r="G29" s="550"/>
      <c r="H29" s="550"/>
      <c r="I29" s="550"/>
      <c r="J29" s="551"/>
      <c r="K29" s="548">
        <f>SUM(F29:J29)</f>
        <v>1037</v>
      </c>
    </row>
    <row r="30" spans="2:11" ht="20.100000000000001" customHeight="1" x14ac:dyDescent="0.15">
      <c r="B30" s="517" t="s">
        <v>223</v>
      </c>
      <c r="C30" s="547" t="s">
        <v>35</v>
      </c>
      <c r="D30" s="539"/>
      <c r="E30" s="539"/>
      <c r="F30" s="523">
        <f>F19*$J$15</f>
        <v>162.83902553958168</v>
      </c>
      <c r="G30" s="524">
        <f>G19*$J$15</f>
        <v>161.9709081439251</v>
      </c>
      <c r="H30" s="524">
        <f>H19*$J$15</f>
        <v>163.4992506100993</v>
      </c>
      <c r="I30" s="524">
        <f>I19*$J$15</f>
        <v>165.00383719516208</v>
      </c>
      <c r="J30" s="534">
        <f>J19*$J$15</f>
        <v>166.47583755182268</v>
      </c>
      <c r="K30" s="548">
        <f>SUM(F30:J30)</f>
        <v>819.78885904059075</v>
      </c>
    </row>
    <row r="31" spans="2:11" ht="20.100000000000001" customHeight="1" thickBot="1" x14ac:dyDescent="0.2">
      <c r="B31" s="526" t="s">
        <v>224</v>
      </c>
      <c r="C31" s="526"/>
      <c r="D31" s="556"/>
      <c r="E31" s="552"/>
      <c r="F31" s="553">
        <f>SUM(F28:F30)</f>
        <v>1141.3847080129899</v>
      </c>
      <c r="G31" s="552">
        <f t="shared" ref="G31:J31" si="2">SUM(G28:G30)</f>
        <v>101.77474569899101</v>
      </c>
      <c r="H31" s="552">
        <f t="shared" si="2"/>
        <v>269.476105613367</v>
      </c>
      <c r="I31" s="552">
        <f t="shared" si="2"/>
        <v>269.33343471279363</v>
      </c>
      <c r="J31" s="554">
        <f t="shared" si="2"/>
        <v>268.54587212534307</v>
      </c>
      <c r="K31" s="552">
        <f>SUM(K28:K30)</f>
        <v>2050.5148661634848</v>
      </c>
    </row>
    <row r="33" spans="2:11" ht="27" customHeight="1" x14ac:dyDescent="0.15">
      <c r="B33" s="509" t="s">
        <v>225</v>
      </c>
      <c r="C33" s="509"/>
      <c r="D33" s="510"/>
      <c r="E33" s="510"/>
      <c r="F33" s="510"/>
      <c r="G33" s="510"/>
      <c r="H33" s="510"/>
      <c r="I33" s="510"/>
      <c r="J33" s="510"/>
      <c r="K33" s="510"/>
    </row>
    <row r="34" spans="2:11" ht="20.100000000000001" customHeight="1" x14ac:dyDescent="0.15">
      <c r="B34" s="557"/>
      <c r="C34" s="557"/>
      <c r="D34" s="558"/>
      <c r="E34" s="558"/>
      <c r="F34" s="558"/>
      <c r="G34" s="558"/>
      <c r="H34" s="558"/>
      <c r="I34" s="558"/>
      <c r="J34" s="558"/>
      <c r="K34" s="558"/>
    </row>
    <row r="35" spans="2:11" ht="33.75" x14ac:dyDescent="0.15">
      <c r="B35" s="247" t="s">
        <v>226</v>
      </c>
      <c r="C35" s="513"/>
      <c r="D35" s="514"/>
      <c r="E35" s="515" t="s">
        <v>193</v>
      </c>
      <c r="F35" s="516" t="s">
        <v>196</v>
      </c>
      <c r="G35" s="515" t="s">
        <v>197</v>
      </c>
      <c r="H35" s="515" t="s">
        <v>198</v>
      </c>
      <c r="I35" s="515" t="s">
        <v>199</v>
      </c>
      <c r="J35" s="546" t="s">
        <v>200</v>
      </c>
      <c r="K35" s="514" t="s">
        <v>220</v>
      </c>
    </row>
    <row r="36" spans="2:11" ht="20.100000000000001" customHeight="1" x14ac:dyDescent="0.15">
      <c r="B36" s="558" t="s">
        <v>227</v>
      </c>
      <c r="C36" s="558"/>
      <c r="D36" s="559"/>
      <c r="E36" s="560"/>
      <c r="F36" s="561">
        <f>F25</f>
        <v>10903.072550207242</v>
      </c>
      <c r="G36" s="562">
        <f>G25</f>
        <v>4926.5638325879909</v>
      </c>
      <c r="H36" s="562">
        <f>H25</f>
        <v>6938.9009960655767</v>
      </c>
      <c r="I36" s="562">
        <f>I25</f>
        <v>7505.0322056244177</v>
      </c>
      <c r="J36" s="562">
        <f>J25</f>
        <v>8072.8963580473537</v>
      </c>
      <c r="K36" s="563">
        <f>SUM(F36:J36)</f>
        <v>38346.465942532581</v>
      </c>
    </row>
    <row r="37" spans="2:11" ht="20.100000000000001" customHeight="1" x14ac:dyDescent="0.15">
      <c r="B37" s="558" t="s">
        <v>228</v>
      </c>
      <c r="C37" s="558"/>
      <c r="D37" s="559"/>
      <c r="E37" s="560"/>
      <c r="F37" s="561">
        <f>F31</f>
        <v>1141.3847080129899</v>
      </c>
      <c r="G37" s="562">
        <f>G31</f>
        <v>101.77474569899101</v>
      </c>
      <c r="H37" s="562">
        <f>H31</f>
        <v>269.476105613367</v>
      </c>
      <c r="I37" s="562">
        <f>I31</f>
        <v>269.33343471279363</v>
      </c>
      <c r="J37" s="562">
        <f>J31</f>
        <v>268.54587212534307</v>
      </c>
      <c r="K37" s="563">
        <f>SUM(F37:J37)</f>
        <v>2050.5148661634848</v>
      </c>
    </row>
    <row r="38" spans="2:11" ht="20.100000000000001" customHeight="1" thickBot="1" x14ac:dyDescent="0.2">
      <c r="B38" s="564" t="s">
        <v>229</v>
      </c>
      <c r="C38" s="564"/>
      <c r="D38" s="565"/>
      <c r="E38" s="566">
        <f>SUM(E36:E37)</f>
        <v>0</v>
      </c>
      <c r="F38" s="566">
        <f>SUM(F36:F37)</f>
        <v>12044.457258220231</v>
      </c>
      <c r="G38" s="565">
        <f t="shared" ref="G38:K38" si="3">SUM(G36:G37)</f>
        <v>5028.3385782869818</v>
      </c>
      <c r="H38" s="565">
        <f t="shared" si="3"/>
        <v>7208.3771016789433</v>
      </c>
      <c r="I38" s="565">
        <f t="shared" si="3"/>
        <v>7774.3656403372115</v>
      </c>
      <c r="J38" s="565">
        <f t="shared" si="3"/>
        <v>8341.4422301726972</v>
      </c>
      <c r="K38" s="566">
        <f t="shared" si="3"/>
        <v>40396.980808696069</v>
      </c>
    </row>
    <row r="39" spans="2:11" ht="20.100000000000001" customHeight="1" x14ac:dyDescent="0.15">
      <c r="B39" s="558"/>
      <c r="C39" s="558"/>
      <c r="D39" s="558"/>
      <c r="E39" s="558"/>
      <c r="F39" s="558"/>
      <c r="G39" s="558"/>
      <c r="H39" s="558"/>
      <c r="I39" s="558"/>
      <c r="J39" s="558"/>
      <c r="K39" s="558"/>
    </row>
    <row r="40" spans="2:11" ht="33.75" x14ac:dyDescent="0.15">
      <c r="B40" s="247" t="s">
        <v>230</v>
      </c>
      <c r="C40" s="513"/>
      <c r="D40" s="514"/>
      <c r="E40" s="515" t="s">
        <v>193</v>
      </c>
      <c r="F40" s="516" t="s">
        <v>196</v>
      </c>
      <c r="G40" s="515" t="s">
        <v>197</v>
      </c>
      <c r="H40" s="515" t="s">
        <v>198</v>
      </c>
      <c r="I40" s="515" t="s">
        <v>199</v>
      </c>
      <c r="J40" s="546" t="s">
        <v>200</v>
      </c>
      <c r="K40" s="514" t="s">
        <v>220</v>
      </c>
    </row>
    <row r="41" spans="2:11" ht="20.100000000000001" customHeight="1" x14ac:dyDescent="0.15">
      <c r="B41" s="558" t="s">
        <v>231</v>
      </c>
      <c r="C41" s="558"/>
      <c r="D41" s="567"/>
      <c r="E41" s="568"/>
      <c r="F41" s="569">
        <f t="shared" ref="F41:J42" si="4">F36</f>
        <v>10903.072550207242</v>
      </c>
      <c r="G41" s="569">
        <f t="shared" si="4"/>
        <v>4926.5638325879909</v>
      </c>
      <c r="H41" s="569">
        <f t="shared" si="4"/>
        <v>6938.9009960655767</v>
      </c>
      <c r="I41" s="569">
        <f t="shared" si="4"/>
        <v>7505.0322056244177</v>
      </c>
      <c r="J41" s="569">
        <f t="shared" si="4"/>
        <v>8072.8963580473537</v>
      </c>
      <c r="K41" s="563">
        <f>SUM(F41:J41)</f>
        <v>38346.465942532581</v>
      </c>
    </row>
    <row r="42" spans="2:11" ht="20.100000000000001" customHeight="1" x14ac:dyDescent="0.15">
      <c r="B42" s="558" t="s">
        <v>232</v>
      </c>
      <c r="C42" s="558"/>
      <c r="D42" s="567"/>
      <c r="E42" s="568"/>
      <c r="F42" s="569">
        <f t="shared" si="4"/>
        <v>1141.3847080129899</v>
      </c>
      <c r="G42" s="569">
        <f t="shared" si="4"/>
        <v>101.77474569899101</v>
      </c>
      <c r="H42" s="569">
        <f t="shared" si="4"/>
        <v>269.476105613367</v>
      </c>
      <c r="I42" s="569">
        <f t="shared" si="4"/>
        <v>269.33343471279363</v>
      </c>
      <c r="J42" s="569">
        <f t="shared" si="4"/>
        <v>268.54587212534307</v>
      </c>
      <c r="K42" s="563">
        <f>SUM(F42:J42)</f>
        <v>2050.5148661634848</v>
      </c>
    </row>
    <row r="43" spans="2:11" ht="20.100000000000001" customHeight="1" thickBot="1" x14ac:dyDescent="0.2">
      <c r="B43" s="564" t="s">
        <v>233</v>
      </c>
      <c r="C43" s="564"/>
      <c r="D43" s="565"/>
      <c r="E43" s="566">
        <f>SUM(E41:E42)</f>
        <v>0</v>
      </c>
      <c r="F43" s="566">
        <f>SUM(F41:F42)</f>
        <v>12044.457258220231</v>
      </c>
      <c r="G43" s="565">
        <f t="shared" ref="G43:K43" si="5">SUM(G41:G42)</f>
        <v>5028.3385782869818</v>
      </c>
      <c r="H43" s="565">
        <f t="shared" si="5"/>
        <v>7208.3771016789433</v>
      </c>
      <c r="I43" s="565">
        <f t="shared" si="5"/>
        <v>7774.3656403372115</v>
      </c>
      <c r="J43" s="565">
        <f>SUM(J41:J42)</f>
        <v>8341.4422301726972</v>
      </c>
      <c r="K43" s="566">
        <f t="shared" si="5"/>
        <v>40396.980808696069</v>
      </c>
    </row>
    <row r="44" spans="2:11" ht="20.100000000000001" customHeight="1" x14ac:dyDescent="0.15">
      <c r="B44" s="570" t="s">
        <v>234</v>
      </c>
      <c r="C44" s="570"/>
      <c r="D44" s="571"/>
      <c r="E44" s="571"/>
      <c r="F44" s="571">
        <f>F43-F38</f>
        <v>0</v>
      </c>
      <c r="G44" s="571">
        <f t="shared" ref="G44:K44" si="6">G43-G38</f>
        <v>0</v>
      </c>
      <c r="H44" s="571">
        <f t="shared" si="6"/>
        <v>0</v>
      </c>
      <c r="I44" s="571">
        <f t="shared" si="6"/>
        <v>0</v>
      </c>
      <c r="J44" s="571">
        <f t="shared" si="6"/>
        <v>0</v>
      </c>
      <c r="K44" s="571">
        <f t="shared" si="6"/>
        <v>0</v>
      </c>
    </row>
    <row r="45" spans="2:11" ht="13.5" customHeight="1" x14ac:dyDescent="0.15">
      <c r="B45" s="265"/>
      <c r="C45" s="265"/>
      <c r="D45" s="265"/>
      <c r="E45" s="265"/>
      <c r="F45" s="265"/>
      <c r="G45" s="265"/>
      <c r="H45" s="265"/>
      <c r="I45" s="265"/>
      <c r="J45" s="265"/>
      <c r="K45" s="265"/>
    </row>
    <row r="46" spans="2:11" ht="29.25" customHeight="1" x14ac:dyDescent="0.15">
      <c r="B46" s="509" t="s">
        <v>237</v>
      </c>
      <c r="C46" s="509"/>
      <c r="D46" s="510"/>
      <c r="E46" s="510"/>
      <c r="F46" s="510"/>
      <c r="G46" s="510"/>
      <c r="H46" s="510"/>
      <c r="I46" s="510"/>
      <c r="J46" s="510"/>
      <c r="K46" s="510"/>
    </row>
    <row r="47" spans="2:11" ht="20.100000000000001" customHeight="1" x14ac:dyDescent="0.15">
      <c r="B47" s="558"/>
      <c r="C47" s="558"/>
      <c r="D47" s="558"/>
      <c r="E47" s="558"/>
      <c r="F47" s="558"/>
      <c r="G47" s="558"/>
      <c r="H47" s="558"/>
      <c r="I47" s="558"/>
      <c r="J47" s="558"/>
      <c r="K47" s="558"/>
    </row>
    <row r="48" spans="2:11" ht="20.100000000000001" customHeight="1" x14ac:dyDescent="0.15">
      <c r="B48" s="247" t="s">
        <v>238</v>
      </c>
      <c r="C48" s="572"/>
      <c r="D48" s="572"/>
      <c r="E48" s="573"/>
      <c r="F48" s="530" t="s">
        <v>175</v>
      </c>
      <c r="G48" s="531" t="s">
        <v>173</v>
      </c>
      <c r="H48" s="531" t="s">
        <v>171</v>
      </c>
      <c r="I48" s="574" t="s">
        <v>169</v>
      </c>
      <c r="J48" s="516" t="s">
        <v>210</v>
      </c>
      <c r="K48" s="558"/>
    </row>
    <row r="49" spans="2:11" ht="20.100000000000001" customHeight="1" x14ac:dyDescent="0.15">
      <c r="B49" s="558" t="s">
        <v>239</v>
      </c>
      <c r="C49" s="558"/>
      <c r="D49" s="558"/>
      <c r="E49" s="558"/>
      <c r="F49" s="575">
        <v>6322</v>
      </c>
      <c r="G49" s="576">
        <v>6878</v>
      </c>
      <c r="H49" s="576">
        <v>6641</v>
      </c>
      <c r="I49" s="577">
        <f>AVERAGE(F49:H49)</f>
        <v>6613.666666666667</v>
      </c>
      <c r="J49" s="578">
        <f>AVERAGE(F49:I49)</f>
        <v>6613.666666666667</v>
      </c>
      <c r="K49" s="579"/>
    </row>
    <row r="50" spans="2:11" ht="20.100000000000001" customHeight="1" x14ac:dyDescent="0.15">
      <c r="B50" s="558" t="s">
        <v>240</v>
      </c>
      <c r="C50" s="558"/>
      <c r="D50" s="558"/>
      <c r="E50" s="558"/>
      <c r="F50" s="561">
        <v>1102</v>
      </c>
      <c r="G50" s="562">
        <v>1161</v>
      </c>
      <c r="H50" s="562">
        <v>852</v>
      </c>
      <c r="I50" s="568">
        <f>AVERAGE(F50:H50)</f>
        <v>1038.3333333333333</v>
      </c>
      <c r="J50" s="578">
        <f>AVERAGE(F50:I50)</f>
        <v>1038.3333333333333</v>
      </c>
      <c r="K50" s="579"/>
    </row>
    <row r="51" spans="2:11" ht="20.100000000000001" customHeight="1" x14ac:dyDescent="0.15">
      <c r="B51" s="558" t="s">
        <v>241</v>
      </c>
      <c r="C51" s="558"/>
      <c r="D51" s="558"/>
      <c r="E51" s="558"/>
      <c r="F51" s="561">
        <v>432</v>
      </c>
      <c r="G51" s="562">
        <v>196</v>
      </c>
      <c r="H51" s="562">
        <v>472</v>
      </c>
      <c r="I51" s="568">
        <f>AVERAGE(F51:H51)</f>
        <v>366.66666666666669</v>
      </c>
      <c r="J51" s="578">
        <f t="shared" ref="J51:J52" si="7">AVERAGE(F51:I51)</f>
        <v>366.66666666666669</v>
      </c>
      <c r="K51" s="579"/>
    </row>
    <row r="52" spans="2:11" ht="20.100000000000001" customHeight="1" x14ac:dyDescent="0.15">
      <c r="B52" s="572" t="s">
        <v>242</v>
      </c>
      <c r="C52" s="558"/>
      <c r="D52" s="558"/>
      <c r="E52" s="558"/>
      <c r="F52" s="561">
        <v>335</v>
      </c>
      <c r="G52" s="562">
        <v>438</v>
      </c>
      <c r="H52" s="562">
        <v>455</v>
      </c>
      <c r="I52" s="568">
        <f>AVERAGE(F52:H52)</f>
        <v>409.33333333333331</v>
      </c>
      <c r="J52" s="578">
        <f t="shared" si="7"/>
        <v>409.33333333333331</v>
      </c>
      <c r="K52" s="579"/>
    </row>
    <row r="53" spans="2:11" ht="20.100000000000001" customHeight="1" thickBot="1" x14ac:dyDescent="0.2">
      <c r="B53" s="564" t="s">
        <v>243</v>
      </c>
      <c r="C53" s="564"/>
      <c r="D53" s="564"/>
      <c r="E53" s="564"/>
      <c r="F53" s="566">
        <f>SUM(F49:F52)</f>
        <v>8191</v>
      </c>
      <c r="G53" s="565">
        <f>SUM(G49:G52)</f>
        <v>8673</v>
      </c>
      <c r="H53" s="565">
        <f>SUM(H49:H52)</f>
        <v>8420</v>
      </c>
      <c r="I53" s="580">
        <f>SUM(I49:I52)</f>
        <v>8428</v>
      </c>
      <c r="J53" s="581">
        <f>SUM(J49:J52)</f>
        <v>8428</v>
      </c>
      <c r="K53" s="558"/>
    </row>
    <row r="54" spans="2:11" ht="20.100000000000001" customHeight="1" x14ac:dyDescent="0.15">
      <c r="B54" s="558"/>
      <c r="C54" s="558"/>
      <c r="D54" s="558"/>
      <c r="E54" s="558"/>
      <c r="F54" s="558"/>
      <c r="G54" s="558"/>
      <c r="H54" s="558"/>
      <c r="I54" s="558"/>
      <c r="J54" s="558"/>
      <c r="K54" s="558"/>
    </row>
    <row r="55" spans="2:11" ht="20.100000000000001" customHeight="1" x14ac:dyDescent="0.15">
      <c r="B55" s="247" t="s">
        <v>238</v>
      </c>
      <c r="C55" s="572"/>
      <c r="D55" s="572"/>
      <c r="E55" s="573"/>
      <c r="F55" s="516" t="s">
        <v>175</v>
      </c>
      <c r="G55" s="515" t="s">
        <v>173</v>
      </c>
      <c r="H55" s="515" t="s">
        <v>171</v>
      </c>
      <c r="I55" s="582" t="s">
        <v>169</v>
      </c>
      <c r="J55" s="516" t="s">
        <v>210</v>
      </c>
      <c r="K55" s="558"/>
    </row>
    <row r="56" spans="2:11" ht="20.100000000000001" customHeight="1" x14ac:dyDescent="0.15">
      <c r="B56" s="558" t="s">
        <v>239</v>
      </c>
      <c r="C56" s="558"/>
      <c r="D56" s="558"/>
      <c r="E56" s="583"/>
      <c r="F56" s="584">
        <f>F49/SUM(F$49:F$51)</f>
        <v>0.804735234215886</v>
      </c>
      <c r="G56" s="584">
        <f t="shared" ref="G56:I58" si="8">G49/SUM(G$49:G$51)</f>
        <v>0.83521554341226467</v>
      </c>
      <c r="H56" s="584">
        <f t="shared" si="8"/>
        <v>0.83377275580665411</v>
      </c>
      <c r="I56" s="585">
        <f t="shared" si="8"/>
        <v>0.82478383771200536</v>
      </c>
      <c r="J56" s="584">
        <f>AVERAGE(F56:I56)</f>
        <v>0.82462684278670251</v>
      </c>
      <c r="K56" s="558"/>
    </row>
    <row r="57" spans="2:11" ht="20.100000000000001" customHeight="1" x14ac:dyDescent="0.15">
      <c r="B57" s="558" t="s">
        <v>240</v>
      </c>
      <c r="C57" s="558"/>
      <c r="D57" s="558"/>
      <c r="E57" s="583"/>
      <c r="F57" s="584">
        <f>F50/SUM(F$49:F$51)</f>
        <v>0.14027494908350305</v>
      </c>
      <c r="G57" s="584">
        <f t="shared" si="8"/>
        <v>0.14098360655737704</v>
      </c>
      <c r="H57" s="584">
        <f t="shared" si="8"/>
        <v>0.10696798493408663</v>
      </c>
      <c r="I57" s="586">
        <f t="shared" si="8"/>
        <v>0.12948952444296641</v>
      </c>
      <c r="J57" s="584">
        <f>AVERAGE(F57:I57)</f>
        <v>0.12942901625448328</v>
      </c>
      <c r="K57" s="558"/>
    </row>
    <row r="58" spans="2:11" ht="20.100000000000001" customHeight="1" x14ac:dyDescent="0.15">
      <c r="B58" s="558" t="s">
        <v>241</v>
      </c>
      <c r="C58" s="558"/>
      <c r="D58" s="558"/>
      <c r="E58" s="583"/>
      <c r="F58" s="584">
        <f>F51/SUM(F$49:F$51)</f>
        <v>5.4989816700610997E-2</v>
      </c>
      <c r="G58" s="584">
        <f t="shared" si="8"/>
        <v>2.3800850030358228E-2</v>
      </c>
      <c r="H58" s="584">
        <f t="shared" si="8"/>
        <v>5.9259259259259262E-2</v>
      </c>
      <c r="I58" s="587">
        <f t="shared" si="8"/>
        <v>4.572663784502827E-2</v>
      </c>
      <c r="J58" s="584">
        <f>AVERAGE(F58:I58)</f>
        <v>4.5944140958814189E-2</v>
      </c>
      <c r="K58" s="558"/>
    </row>
    <row r="59" spans="2:11" ht="20.100000000000001" customHeight="1" thickBot="1" x14ac:dyDescent="0.2">
      <c r="B59" s="564" t="s">
        <v>243</v>
      </c>
      <c r="C59" s="564"/>
      <c r="D59" s="564"/>
      <c r="E59" s="588"/>
      <c r="F59" s="589">
        <f>SUM(F56:F58)</f>
        <v>1</v>
      </c>
      <c r="G59" s="589">
        <f>SUM(G56:G58)</f>
        <v>1</v>
      </c>
      <c r="H59" s="589">
        <f>SUM(H56:H58)</f>
        <v>1</v>
      </c>
      <c r="I59" s="589">
        <f>SUM(I56:I58)</f>
        <v>1</v>
      </c>
      <c r="J59" s="590">
        <f>SUM(J56:J58)</f>
        <v>1</v>
      </c>
      <c r="K59" s="558"/>
    </row>
    <row r="60" spans="2:11" ht="20.100000000000001" customHeight="1" x14ac:dyDescent="0.15">
      <c r="B60" s="558"/>
      <c r="C60" s="558"/>
      <c r="D60" s="558"/>
      <c r="E60" s="558"/>
      <c r="F60" s="558"/>
      <c r="G60" s="558"/>
      <c r="H60" s="558"/>
      <c r="I60" s="558"/>
      <c r="J60" s="558"/>
      <c r="K60" s="558"/>
    </row>
    <row r="61" spans="2:11" ht="20.100000000000001" customHeight="1" x14ac:dyDescent="0.15">
      <c r="B61" s="614" t="s">
        <v>244</v>
      </c>
      <c r="C61" s="593"/>
      <c r="D61" s="593"/>
      <c r="E61" s="593"/>
      <c r="F61" s="594"/>
      <c r="G61" s="591"/>
      <c r="H61" s="591"/>
      <c r="I61" s="591"/>
      <c r="J61" s="558"/>
      <c r="K61" s="558"/>
    </row>
    <row r="62" spans="2:11" ht="20.100000000000001" customHeight="1" x14ac:dyDescent="0.15">
      <c r="B62" s="616" t="s">
        <v>245</v>
      </c>
      <c r="C62" s="618"/>
      <c r="D62" s="618"/>
      <c r="E62" s="618"/>
      <c r="F62" s="619">
        <v>4</v>
      </c>
      <c r="G62" s="620"/>
      <c r="H62" s="620"/>
      <c r="I62" s="620"/>
      <c r="J62" s="621"/>
      <c r="K62" s="621"/>
    </row>
    <row r="63" spans="2:11" ht="20.100000000000001" customHeight="1" x14ac:dyDescent="0.15">
      <c r="B63" s="592"/>
      <c r="C63" s="593"/>
      <c r="D63" s="593"/>
      <c r="E63" s="593"/>
      <c r="F63" s="594"/>
      <c r="G63" s="591"/>
      <c r="H63" s="591"/>
      <c r="I63" s="591"/>
      <c r="J63" s="558"/>
      <c r="K63" s="558"/>
    </row>
    <row r="64" spans="2:11" ht="33.75" x14ac:dyDescent="0.15">
      <c r="B64" s="247" t="s">
        <v>246</v>
      </c>
      <c r="C64" s="572"/>
      <c r="D64" s="514"/>
      <c r="E64" s="546" t="s">
        <v>193</v>
      </c>
      <c r="F64" s="516" t="s">
        <v>196</v>
      </c>
      <c r="G64" s="515" t="s">
        <v>197</v>
      </c>
      <c r="H64" s="515" t="s">
        <v>198</v>
      </c>
      <c r="I64" s="515" t="s">
        <v>199</v>
      </c>
      <c r="J64" s="546" t="s">
        <v>200</v>
      </c>
      <c r="K64" s="514" t="s">
        <v>220</v>
      </c>
    </row>
    <row r="65" spans="2:11" ht="20.100000000000001" customHeight="1" x14ac:dyDescent="0.15">
      <c r="B65" s="558" t="s">
        <v>227</v>
      </c>
      <c r="C65" s="558" t="s">
        <v>247</v>
      </c>
      <c r="D65" s="559"/>
      <c r="E65" s="562">
        <f t="shared" ref="E65:J65" si="9">E43-E66-E67-E68</f>
        <v>0</v>
      </c>
      <c r="F65" s="567">
        <f t="shared" si="9"/>
        <v>7488.1693873590602</v>
      </c>
      <c r="G65" s="567">
        <f t="shared" si="9"/>
        <v>3383.536549553136</v>
      </c>
      <c r="H65" s="567">
        <f t="shared" si="9"/>
        <v>4765.5984844075829</v>
      </c>
      <c r="I65" s="567">
        <f t="shared" si="9"/>
        <v>5154.414240069641</v>
      </c>
      <c r="J65" s="567">
        <f t="shared" si="9"/>
        <v>5544.4201712207832</v>
      </c>
      <c r="K65" s="595">
        <f>SUM(F65:J65)</f>
        <v>26336.138832610202</v>
      </c>
    </row>
    <row r="66" spans="2:11" ht="20.100000000000001" customHeight="1" x14ac:dyDescent="0.15">
      <c r="B66" s="558"/>
      <c r="C66" s="558" t="s">
        <v>248</v>
      </c>
      <c r="D66" s="559"/>
      <c r="E66" s="562">
        <f>$J$57*E43</f>
        <v>0</v>
      </c>
      <c r="F66" s="567">
        <f>$J$57*F41</f>
        <v>1411.1739543245835</v>
      </c>
      <c r="G66" s="567">
        <f>$J$57*G41</f>
        <v>637.64031036678045</v>
      </c>
      <c r="H66" s="567">
        <f>$J$57*H41</f>
        <v>898.09512980802174</v>
      </c>
      <c r="I66" s="567">
        <f>$J$57*I41</f>
        <v>971.36893533218324</v>
      </c>
      <c r="J66" s="567">
        <f>$J$57*J41</f>
        <v>1044.8670339464697</v>
      </c>
      <c r="K66" s="563">
        <f>SUM(F66:J66)</f>
        <v>4963.1453637780387</v>
      </c>
    </row>
    <row r="67" spans="2:11" ht="20.100000000000001" customHeight="1" x14ac:dyDescent="0.15">
      <c r="B67" s="558"/>
      <c r="C67" s="558" t="s">
        <v>249</v>
      </c>
      <c r="D67" s="559"/>
      <c r="E67" s="562">
        <f>($I$58*E42)*$F$62</f>
        <v>0</v>
      </c>
      <c r="F67" s="567">
        <f>($J$58*F41)*$F$62</f>
        <v>2003.7292085235968</v>
      </c>
      <c r="G67" s="567">
        <f>($J$58*G41)*$F$62</f>
        <v>905.38697266807412</v>
      </c>
      <c r="H67" s="567">
        <f>($J$58*H41)*$F$62</f>
        <v>1275.2073818499721</v>
      </c>
      <c r="I67" s="567">
        <f>($J$58*I41)*$F$62</f>
        <v>1379.2490302225935</v>
      </c>
      <c r="J67" s="567">
        <f>($J$58*J41)*$F$62</f>
        <v>1483.6091528801012</v>
      </c>
      <c r="K67" s="563">
        <f>SUM(F67:J67)</f>
        <v>7047.181746144337</v>
      </c>
    </row>
    <row r="68" spans="2:11" ht="20.100000000000001" customHeight="1" x14ac:dyDescent="0.15">
      <c r="B68" s="558" t="s">
        <v>228</v>
      </c>
      <c r="C68" s="558" t="s">
        <v>242</v>
      </c>
      <c r="D68" s="559"/>
      <c r="E68" s="604">
        <f t="shared" ref="E68:J68" si="10">E42</f>
        <v>0</v>
      </c>
      <c r="F68" s="567">
        <f t="shared" si="10"/>
        <v>1141.3847080129899</v>
      </c>
      <c r="G68" s="567">
        <f t="shared" si="10"/>
        <v>101.77474569899101</v>
      </c>
      <c r="H68" s="567">
        <f t="shared" si="10"/>
        <v>269.476105613367</v>
      </c>
      <c r="I68" s="567">
        <f t="shared" si="10"/>
        <v>269.33343471279363</v>
      </c>
      <c r="J68" s="567">
        <f t="shared" si="10"/>
        <v>268.54587212534307</v>
      </c>
      <c r="K68" s="597">
        <f>SUM(F68:J68)</f>
        <v>2050.5148661634848</v>
      </c>
    </row>
    <row r="69" spans="2:11" ht="20.100000000000001" customHeight="1" thickBot="1" x14ac:dyDescent="0.2">
      <c r="B69" s="564" t="s">
        <v>229</v>
      </c>
      <c r="C69" s="564"/>
      <c r="D69" s="564"/>
      <c r="E69" s="598">
        <f>SUM(E65:E68)</f>
        <v>0</v>
      </c>
      <c r="F69" s="566">
        <f>SUM(F65:F68)</f>
        <v>12044.457258220231</v>
      </c>
      <c r="G69" s="565">
        <f t="shared" ref="G69:K69" si="11">SUM(G65:G68)</f>
        <v>5028.3385782869809</v>
      </c>
      <c r="H69" s="565">
        <f t="shared" si="11"/>
        <v>7208.3771016789433</v>
      </c>
      <c r="I69" s="565">
        <f t="shared" si="11"/>
        <v>7774.3656403372115</v>
      </c>
      <c r="J69" s="565">
        <f t="shared" si="11"/>
        <v>8341.4422301726972</v>
      </c>
      <c r="K69" s="566">
        <f t="shared" si="11"/>
        <v>40396.980808696069</v>
      </c>
    </row>
    <row r="70" spans="2:11" ht="20.100000000000001" customHeight="1" x14ac:dyDescent="0.15">
      <c r="B70" s="599" t="s">
        <v>234</v>
      </c>
      <c r="C70" s="599"/>
      <c r="D70" s="600"/>
      <c r="E70" s="600"/>
      <c r="F70" s="600">
        <f>F69-F43</f>
        <v>0</v>
      </c>
      <c r="G70" s="600">
        <f>G69-G43</f>
        <v>0</v>
      </c>
      <c r="H70" s="600">
        <f>H69-H43</f>
        <v>0</v>
      </c>
      <c r="I70" s="600">
        <f>I69-I43</f>
        <v>0</v>
      </c>
      <c r="J70" s="600">
        <f>J69-J43</f>
        <v>0</v>
      </c>
      <c r="K70" s="600" t="e">
        <f>K69-#REF!</f>
        <v>#REF!</v>
      </c>
    </row>
    <row r="71" spans="2:11" ht="20.100000000000001" customHeight="1" x14ac:dyDescent="0.15">
      <c r="B71" s="592"/>
      <c r="C71" s="593"/>
      <c r="D71" s="593"/>
      <c r="E71" s="593"/>
      <c r="F71" s="594"/>
      <c r="G71" s="591"/>
      <c r="H71" s="591"/>
      <c r="I71" s="591"/>
      <c r="J71" s="558"/>
      <c r="K71" s="558"/>
    </row>
    <row r="72" spans="2:11" ht="33.75" x14ac:dyDescent="0.15">
      <c r="B72" s="247" t="s">
        <v>250</v>
      </c>
      <c r="C72" s="572"/>
      <c r="D72" s="514"/>
      <c r="E72" s="546" t="s">
        <v>193</v>
      </c>
      <c r="F72" s="516" t="s">
        <v>196</v>
      </c>
      <c r="G72" s="515" t="s">
        <v>197</v>
      </c>
      <c r="H72" s="515" t="s">
        <v>198</v>
      </c>
      <c r="I72" s="515" t="s">
        <v>199</v>
      </c>
      <c r="J72" s="546" t="s">
        <v>200</v>
      </c>
      <c r="K72" s="514" t="s">
        <v>220</v>
      </c>
    </row>
    <row r="73" spans="2:11" ht="20.100000000000001" customHeight="1" x14ac:dyDescent="0.15">
      <c r="B73" s="558" t="s">
        <v>227</v>
      </c>
      <c r="C73" s="558" t="s">
        <v>247</v>
      </c>
      <c r="D73" s="559"/>
      <c r="E73" s="601">
        <f>E65</f>
        <v>0</v>
      </c>
      <c r="F73" s="567">
        <f>F65</f>
        <v>7488.1693873590602</v>
      </c>
      <c r="G73" s="567">
        <f t="shared" ref="G73:J74" si="12">G65</f>
        <v>3383.536549553136</v>
      </c>
      <c r="H73" s="567">
        <f t="shared" si="12"/>
        <v>4765.5984844075829</v>
      </c>
      <c r="I73" s="567">
        <f t="shared" si="12"/>
        <v>5154.414240069641</v>
      </c>
      <c r="J73" s="567">
        <f t="shared" si="12"/>
        <v>5544.4201712207832</v>
      </c>
      <c r="K73" s="595">
        <f>SUM(F73:J73)</f>
        <v>26336.138832610202</v>
      </c>
    </row>
    <row r="74" spans="2:11" ht="20.100000000000001" customHeight="1" x14ac:dyDescent="0.15">
      <c r="B74" s="558"/>
      <c r="C74" s="558" t="s">
        <v>248</v>
      </c>
      <c r="D74" s="559"/>
      <c r="E74" s="601">
        <f>E66</f>
        <v>0</v>
      </c>
      <c r="F74" s="567">
        <f>F66</f>
        <v>1411.1739543245835</v>
      </c>
      <c r="G74" s="567">
        <f t="shared" si="12"/>
        <v>637.64031036678045</v>
      </c>
      <c r="H74" s="567">
        <f t="shared" si="12"/>
        <v>898.09512980802174</v>
      </c>
      <c r="I74" s="567">
        <f t="shared" si="12"/>
        <v>971.36893533218324</v>
      </c>
      <c r="J74" s="567">
        <f t="shared" si="12"/>
        <v>1044.8670339464697</v>
      </c>
      <c r="K74" s="563">
        <f>SUM(F74:J74)</f>
        <v>4963.1453637780387</v>
      </c>
    </row>
    <row r="75" spans="2:11" ht="20.100000000000001" customHeight="1" x14ac:dyDescent="0.15">
      <c r="B75" s="558"/>
      <c r="C75" s="558" t="s">
        <v>249</v>
      </c>
      <c r="D75" s="559"/>
      <c r="E75" s="601">
        <f t="shared" ref="E75:J75" si="13">E67/$F$62</f>
        <v>0</v>
      </c>
      <c r="F75" s="567">
        <f>F67/$F$62</f>
        <v>500.93230213089919</v>
      </c>
      <c r="G75" s="567">
        <f t="shared" si="13"/>
        <v>226.34674316701853</v>
      </c>
      <c r="H75" s="567">
        <f t="shared" si="13"/>
        <v>318.80184546249302</v>
      </c>
      <c r="I75" s="567">
        <f t="shared" si="13"/>
        <v>344.81225755564839</v>
      </c>
      <c r="J75" s="567">
        <f t="shared" si="13"/>
        <v>370.9022882200253</v>
      </c>
      <c r="K75" s="563">
        <f>SUM(F75:J75)</f>
        <v>1761.7954365360843</v>
      </c>
    </row>
    <row r="76" spans="2:11" ht="20.100000000000001" customHeight="1" x14ac:dyDescent="0.15">
      <c r="B76" s="558" t="s">
        <v>228</v>
      </c>
      <c r="C76" s="558" t="s">
        <v>242</v>
      </c>
      <c r="D76" s="559"/>
      <c r="E76" s="602">
        <f t="shared" ref="E76:J76" si="14">E68</f>
        <v>0</v>
      </c>
      <c r="F76" s="567">
        <f>F68</f>
        <v>1141.3847080129899</v>
      </c>
      <c r="G76" s="567">
        <f t="shared" si="14"/>
        <v>101.77474569899101</v>
      </c>
      <c r="H76" s="567">
        <f t="shared" si="14"/>
        <v>269.476105613367</v>
      </c>
      <c r="I76" s="567">
        <f t="shared" si="14"/>
        <v>269.33343471279363</v>
      </c>
      <c r="J76" s="567">
        <f t="shared" si="14"/>
        <v>268.54587212534307</v>
      </c>
      <c r="K76" s="597">
        <f>SUM(F76:J76)</f>
        <v>2050.5148661634848</v>
      </c>
    </row>
    <row r="77" spans="2:11" ht="20.100000000000001" customHeight="1" thickBot="1" x14ac:dyDescent="0.2">
      <c r="B77" s="564" t="s">
        <v>229</v>
      </c>
      <c r="C77" s="564"/>
      <c r="D77" s="564"/>
      <c r="E77" s="565">
        <f>SUM(E73:E76)</f>
        <v>0</v>
      </c>
      <c r="F77" s="566">
        <f t="shared" ref="F77:K77" si="15">SUM(F73:F76)</f>
        <v>10541.660351827533</v>
      </c>
      <c r="G77" s="565">
        <f t="shared" si="15"/>
        <v>4349.2983487859256</v>
      </c>
      <c r="H77" s="565">
        <f t="shared" si="15"/>
        <v>6251.9715652914638</v>
      </c>
      <c r="I77" s="565">
        <f t="shared" si="15"/>
        <v>6739.9288676702663</v>
      </c>
      <c r="J77" s="565">
        <f t="shared" si="15"/>
        <v>7228.7353655126208</v>
      </c>
      <c r="K77" s="566">
        <f t="shared" si="15"/>
        <v>35111.594499087805</v>
      </c>
    </row>
    <row r="78" spans="2:11" ht="20.100000000000001" customHeight="1" x14ac:dyDescent="0.15">
      <c r="B78" s="558"/>
      <c r="C78" s="558"/>
      <c r="D78" s="558"/>
      <c r="E78" s="558"/>
      <c r="F78" s="558"/>
      <c r="G78" s="558"/>
      <c r="H78" s="558"/>
      <c r="I78" s="558"/>
      <c r="J78" s="558"/>
      <c r="K78" s="558"/>
    </row>
    <row r="79" spans="2:11" ht="29.25" customHeight="1" x14ac:dyDescent="0.15">
      <c r="B79" s="509" t="s">
        <v>251</v>
      </c>
      <c r="C79" s="509"/>
      <c r="D79" s="510"/>
      <c r="E79" s="510"/>
      <c r="F79" s="510"/>
      <c r="G79" s="510"/>
      <c r="H79" s="510"/>
      <c r="I79" s="510"/>
      <c r="J79" s="510"/>
      <c r="K79" s="510"/>
    </row>
    <row r="81" spans="2:11" ht="20.100000000000001" customHeight="1" x14ac:dyDescent="0.15">
      <c r="B81" s="247" t="s">
        <v>252</v>
      </c>
      <c r="C81" s="572"/>
      <c r="D81" s="572"/>
      <c r="E81" s="573"/>
      <c r="F81" s="516" t="s">
        <v>175</v>
      </c>
      <c r="G81" s="515" t="s">
        <v>173</v>
      </c>
      <c r="H81" s="515" t="s">
        <v>171</v>
      </c>
      <c r="I81" s="515" t="s">
        <v>169</v>
      </c>
      <c r="J81" s="603" t="s">
        <v>210</v>
      </c>
      <c r="K81" s="558"/>
    </row>
    <row r="82" spans="2:11" ht="20.100000000000001" customHeight="1" x14ac:dyDescent="0.15">
      <c r="B82" s="558" t="s">
        <v>239</v>
      </c>
      <c r="C82" s="558"/>
      <c r="D82" s="558"/>
      <c r="E82" s="583"/>
      <c r="F82" s="560">
        <v>24127.5</v>
      </c>
      <c r="G82" s="560">
        <v>41249.599999999999</v>
      </c>
      <c r="H82" s="560">
        <v>32953.5</v>
      </c>
      <c r="I82" s="560"/>
      <c r="J82" s="563">
        <f>AVERAGEIF(F82:I82,"&gt;0")</f>
        <v>32776.866666666669</v>
      </c>
      <c r="K82" s="558"/>
    </row>
    <row r="83" spans="2:11" ht="20.100000000000001" customHeight="1" x14ac:dyDescent="0.15">
      <c r="B83" s="558" t="s">
        <v>240</v>
      </c>
      <c r="C83" s="558"/>
      <c r="D83" s="558"/>
      <c r="E83" s="583"/>
      <c r="F83" s="560">
        <v>9857.5</v>
      </c>
      <c r="G83" s="560">
        <v>10209</v>
      </c>
      <c r="H83" s="560">
        <v>10479</v>
      </c>
      <c r="I83" s="560"/>
      <c r="J83" s="563">
        <f>AVERAGEIF(F83:I83,"&gt;0")</f>
        <v>10181.833333333334</v>
      </c>
      <c r="K83" s="558"/>
    </row>
    <row r="84" spans="2:11" ht="20.100000000000001" customHeight="1" x14ac:dyDescent="0.15">
      <c r="B84" s="572" t="s">
        <v>242</v>
      </c>
      <c r="C84" s="572"/>
      <c r="D84" s="572"/>
      <c r="E84" s="573"/>
      <c r="F84" s="604">
        <v>2883</v>
      </c>
      <c r="G84" s="604">
        <v>1452</v>
      </c>
      <c r="H84" s="604">
        <v>2215.5</v>
      </c>
      <c r="I84" s="604"/>
      <c r="J84" s="597">
        <f>AVERAGEIF(F84:I84,"&gt;0")</f>
        <v>2183.5</v>
      </c>
      <c r="K84" s="558"/>
    </row>
    <row r="85" spans="2:11" ht="20.100000000000001" customHeight="1" x14ac:dyDescent="0.15">
      <c r="B85" s="558"/>
      <c r="C85" s="558"/>
      <c r="D85" s="558"/>
      <c r="E85" s="558"/>
      <c r="F85" s="558"/>
      <c r="G85" s="558"/>
      <c r="H85" s="558"/>
      <c r="I85" s="558"/>
      <c r="J85" s="558"/>
      <c r="K85" s="558"/>
    </row>
    <row r="86" spans="2:11" ht="20.100000000000001" customHeight="1" x14ac:dyDescent="0.15">
      <c r="B86" s="247" t="s">
        <v>253</v>
      </c>
      <c r="C86" s="513"/>
      <c r="D86" s="514"/>
      <c r="E86" s="515"/>
      <c r="F86" s="516" t="s">
        <v>175</v>
      </c>
      <c r="G86" s="515" t="s">
        <v>173</v>
      </c>
      <c r="H86" s="515" t="s">
        <v>171</v>
      </c>
      <c r="I86" s="515" t="s">
        <v>169</v>
      </c>
      <c r="J86" s="516" t="s">
        <v>210</v>
      </c>
      <c r="K86" s="558"/>
    </row>
    <row r="87" spans="2:11" ht="20.100000000000001" customHeight="1" x14ac:dyDescent="0.15">
      <c r="B87" s="558" t="s">
        <v>239</v>
      </c>
      <c r="C87" s="558"/>
      <c r="D87" s="558"/>
      <c r="E87" s="583"/>
      <c r="F87" s="605">
        <f>F82/F49</f>
        <v>3.8164346725719711</v>
      </c>
      <c r="G87" s="605">
        <f>G82/G49</f>
        <v>5.9973248037220124</v>
      </c>
      <c r="H87" s="605">
        <f>H82/H49</f>
        <v>4.9621291974100288</v>
      </c>
      <c r="I87" s="560"/>
      <c r="J87" s="606">
        <f>AVERAGEIF(F87:I87,"&gt;0")</f>
        <v>4.9252962245680036</v>
      </c>
      <c r="K87" s="558"/>
    </row>
    <row r="88" spans="2:11" ht="20.100000000000001" customHeight="1" x14ac:dyDescent="0.15">
      <c r="B88" s="558" t="s">
        <v>240</v>
      </c>
      <c r="C88" s="558"/>
      <c r="D88" s="558"/>
      <c r="E88" s="558"/>
      <c r="F88" s="607">
        <f>F83/(F50+F51)</f>
        <v>6.4260104302477181</v>
      </c>
      <c r="G88" s="605">
        <f>G83/(G50+G51)</f>
        <v>7.5232129697862931</v>
      </c>
      <c r="H88" s="605">
        <f>H83/(H50+H51)</f>
        <v>7.9146525679758311</v>
      </c>
      <c r="I88" s="568"/>
      <c r="J88" s="606">
        <f>AVERAGEIF(F88:I88,"&gt;0")</f>
        <v>7.2879586560032807</v>
      </c>
      <c r="K88" s="558"/>
    </row>
    <row r="89" spans="2:11" ht="20.100000000000001" customHeight="1" x14ac:dyDescent="0.15">
      <c r="B89" s="572" t="s">
        <v>242</v>
      </c>
      <c r="C89" s="572"/>
      <c r="D89" s="572"/>
      <c r="E89" s="572"/>
      <c r="F89" s="608">
        <f>F84/F52</f>
        <v>8.6059701492537322</v>
      </c>
      <c r="G89" s="609">
        <f>G84/G52</f>
        <v>3.3150684931506849</v>
      </c>
      <c r="H89" s="609">
        <f>H84/H52</f>
        <v>4.8692307692307688</v>
      </c>
      <c r="I89" s="610"/>
      <c r="J89" s="611">
        <f>AVERAGEIF(F89:I89,"&gt;0")</f>
        <v>5.5967564705450625</v>
      </c>
      <c r="K89" s="558"/>
    </row>
    <row r="90" spans="2:11" ht="20.100000000000001" customHeight="1" x14ac:dyDescent="0.15">
      <c r="B90" s="558"/>
      <c r="C90" s="558"/>
      <c r="D90" s="558"/>
      <c r="E90" s="558"/>
      <c r="F90" s="558"/>
      <c r="G90" s="558"/>
      <c r="H90" s="558"/>
      <c r="I90" s="558"/>
      <c r="J90" s="558"/>
      <c r="K90" s="558"/>
    </row>
    <row r="91" spans="2:11" s="612" customFormat="1" ht="33.75" x14ac:dyDescent="0.25">
      <c r="B91" s="247" t="s">
        <v>254</v>
      </c>
      <c r="C91" s="572"/>
      <c r="D91" s="515"/>
      <c r="E91" s="515" t="s">
        <v>193</v>
      </c>
      <c r="F91" s="516" t="s">
        <v>196</v>
      </c>
      <c r="G91" s="515" t="s">
        <v>197</v>
      </c>
      <c r="H91" s="515" t="s">
        <v>198</v>
      </c>
      <c r="I91" s="515" t="s">
        <v>199</v>
      </c>
      <c r="J91" s="546" t="s">
        <v>200</v>
      </c>
      <c r="K91" s="514" t="s">
        <v>220</v>
      </c>
    </row>
    <row r="92" spans="2:11" ht="20.100000000000001" customHeight="1" x14ac:dyDescent="0.15">
      <c r="B92" s="558" t="s">
        <v>227</v>
      </c>
      <c r="C92" s="558" t="s">
        <v>247</v>
      </c>
      <c r="D92" s="559"/>
      <c r="E92" s="559"/>
      <c r="F92" s="563">
        <f>F73</f>
        <v>7488.1693873590602</v>
      </c>
      <c r="G92" s="613">
        <f>G73</f>
        <v>3383.536549553136</v>
      </c>
      <c r="H92" s="613">
        <f>H73</f>
        <v>4765.5984844075829</v>
      </c>
      <c r="I92" s="613">
        <f>I73</f>
        <v>5154.414240069641</v>
      </c>
      <c r="J92" s="567">
        <f>J73</f>
        <v>5544.4201712207832</v>
      </c>
      <c r="K92" s="563">
        <f>SUM(F92:J92)</f>
        <v>26336.138832610202</v>
      </c>
    </row>
    <row r="93" spans="2:11" ht="20.100000000000001" customHeight="1" x14ac:dyDescent="0.15">
      <c r="B93" s="558"/>
      <c r="C93" s="558" t="s">
        <v>240</v>
      </c>
      <c r="D93" s="559"/>
      <c r="E93" s="559"/>
      <c r="F93" s="563">
        <f>F74+F75</f>
        <v>1912.1062564554827</v>
      </c>
      <c r="G93" s="567">
        <f>G74+G75</f>
        <v>863.98705353379898</v>
      </c>
      <c r="H93" s="567">
        <f>H74+H75</f>
        <v>1216.8969752705148</v>
      </c>
      <c r="I93" s="567">
        <f>I74+I75</f>
        <v>1316.1811928878317</v>
      </c>
      <c r="J93" s="567">
        <f>J74+J75</f>
        <v>1415.7693221664949</v>
      </c>
      <c r="K93" s="563">
        <f>SUM(F93:J93)</f>
        <v>6724.9408003141234</v>
      </c>
    </row>
    <row r="94" spans="2:11" ht="20.100000000000001" customHeight="1" x14ac:dyDescent="0.15">
      <c r="B94" s="558" t="s">
        <v>228</v>
      </c>
      <c r="C94" s="558" t="s">
        <v>242</v>
      </c>
      <c r="D94" s="559"/>
      <c r="E94" s="559"/>
      <c r="F94" s="563">
        <f>F76</f>
        <v>1141.3847080129899</v>
      </c>
      <c r="G94" s="596">
        <f>G76</f>
        <v>101.77474569899101</v>
      </c>
      <c r="H94" s="596">
        <f>H76</f>
        <v>269.476105613367</v>
      </c>
      <c r="I94" s="596">
        <f>I76</f>
        <v>269.33343471279363</v>
      </c>
      <c r="J94" s="596">
        <f>J76</f>
        <v>268.54587212534307</v>
      </c>
      <c r="K94" s="563">
        <f>SUM(F94:J94)</f>
        <v>2050.5148661634848</v>
      </c>
    </row>
    <row r="95" spans="2:11" ht="20.100000000000001" customHeight="1" thickBot="1" x14ac:dyDescent="0.2">
      <c r="B95" s="564" t="s">
        <v>229</v>
      </c>
      <c r="C95" s="564"/>
      <c r="D95" s="565"/>
      <c r="E95" s="565"/>
      <c r="F95" s="566">
        <f t="shared" ref="F95:K95" si="16">SUM(F92:F94)</f>
        <v>10541.660351827533</v>
      </c>
      <c r="G95" s="598">
        <f t="shared" si="16"/>
        <v>4349.2983487859256</v>
      </c>
      <c r="H95" s="598">
        <f t="shared" si="16"/>
        <v>6251.9715652914638</v>
      </c>
      <c r="I95" s="598">
        <f t="shared" si="16"/>
        <v>6739.9288676702663</v>
      </c>
      <c r="J95" s="565">
        <f t="shared" si="16"/>
        <v>7228.7353655126208</v>
      </c>
      <c r="K95" s="566">
        <f t="shared" si="16"/>
        <v>35111.594499087805</v>
      </c>
    </row>
    <row r="96" spans="2:11" ht="20.100000000000001" customHeight="1" x14ac:dyDescent="0.15">
      <c r="B96" s="570" t="s">
        <v>234</v>
      </c>
      <c r="C96" s="570"/>
      <c r="D96" s="571"/>
      <c r="E96" s="571"/>
      <c r="F96" s="571">
        <f t="shared" ref="F96:K96" si="17">F95-F77</f>
        <v>0</v>
      </c>
      <c r="G96" s="571">
        <f t="shared" si="17"/>
        <v>0</v>
      </c>
      <c r="H96" s="571">
        <f t="shared" si="17"/>
        <v>0</v>
      </c>
      <c r="I96" s="571">
        <f t="shared" si="17"/>
        <v>0</v>
      </c>
      <c r="J96" s="571">
        <f t="shared" si="17"/>
        <v>0</v>
      </c>
      <c r="K96" s="571">
        <f t="shared" si="17"/>
        <v>0</v>
      </c>
    </row>
    <row r="98" spans="2:11" ht="20.100000000000001" customHeight="1" x14ac:dyDescent="0.15">
      <c r="B98" s="615" t="s">
        <v>255</v>
      </c>
      <c r="C98" s="616"/>
      <c r="D98" s="617"/>
      <c r="E98" s="617"/>
      <c r="F98" s="617"/>
      <c r="G98" s="617"/>
      <c r="H98" s="617"/>
      <c r="I98" s="617"/>
      <c r="J98" s="617"/>
      <c r="K98" s="617"/>
    </row>
    <row r="99" spans="2:11" ht="20.100000000000001" customHeight="1" x14ac:dyDescent="0.15">
      <c r="B99" s="570"/>
      <c r="C99" s="570"/>
      <c r="D99" s="571"/>
      <c r="E99" s="571"/>
      <c r="F99" s="571"/>
      <c r="G99" s="571"/>
      <c r="H99" s="571"/>
      <c r="I99" s="571"/>
      <c r="J99" s="571"/>
      <c r="K99" s="571"/>
    </row>
    <row r="100" spans="2:11" ht="33.75" x14ac:dyDescent="0.15">
      <c r="B100" s="247" t="s">
        <v>256</v>
      </c>
      <c r="C100" s="572"/>
      <c r="D100" s="515"/>
      <c r="E100" s="515" t="s">
        <v>193</v>
      </c>
      <c r="F100" s="516" t="s">
        <v>196</v>
      </c>
      <c r="G100" s="515" t="s">
        <v>197</v>
      </c>
      <c r="H100" s="515" t="s">
        <v>198</v>
      </c>
      <c r="I100" s="515" t="s">
        <v>199</v>
      </c>
      <c r="J100" s="546" t="s">
        <v>200</v>
      </c>
      <c r="K100" s="514" t="s">
        <v>220</v>
      </c>
    </row>
    <row r="101" spans="2:11" ht="20.100000000000001" customHeight="1" x14ac:dyDescent="0.15">
      <c r="B101" s="558" t="s">
        <v>227</v>
      </c>
      <c r="C101" s="558" t="s">
        <v>239</v>
      </c>
      <c r="D101" s="559"/>
      <c r="E101" s="559"/>
      <c r="F101" s="563">
        <f>F92*$J$87</f>
        <v>36881.452412485283</v>
      </c>
      <c r="G101" s="613">
        <f>G92*$J$87</f>
        <v>16664.919793201909</v>
      </c>
      <c r="H101" s="613">
        <f>H92*$J$87</f>
        <v>23471.98422305967</v>
      </c>
      <c r="I101" s="613">
        <f>I92*$J$87</f>
        <v>25387.016996474558</v>
      </c>
      <c r="J101" s="567">
        <f>J92*$J$87</f>
        <v>27307.911736732407</v>
      </c>
      <c r="K101" s="563">
        <f>SUM(F101:J101)</f>
        <v>129713.28516195383</v>
      </c>
    </row>
    <row r="102" spans="2:11" ht="20.100000000000001" customHeight="1" x14ac:dyDescent="0.15">
      <c r="B102" s="558"/>
      <c r="C102" s="558" t="s">
        <v>240</v>
      </c>
      <c r="D102" s="559"/>
      <c r="E102" s="559"/>
      <c r="F102" s="563">
        <f>F93*$J$88</f>
        <v>13935.351342932765</v>
      </c>
      <c r="G102" s="567">
        <f>G93*$J$88</f>
        <v>6296.70192547642</v>
      </c>
      <c r="H102" s="567">
        <f>H93*$J$88</f>
        <v>8868.6948443869587</v>
      </c>
      <c r="I102" s="567">
        <f>I93*$J$88</f>
        <v>9592.2741175755964</v>
      </c>
      <c r="J102" s="567">
        <f>J93*$J$88</f>
        <v>10318.068286387204</v>
      </c>
      <c r="K102" s="563">
        <f>SUM(F102:J102)</f>
        <v>49011.090516758944</v>
      </c>
    </row>
    <row r="103" spans="2:11" ht="20.100000000000001" customHeight="1" x14ac:dyDescent="0.15">
      <c r="B103" s="558" t="s">
        <v>228</v>
      </c>
      <c r="C103" s="558" t="s">
        <v>242</v>
      </c>
      <c r="D103" s="559"/>
      <c r="E103" s="559"/>
      <c r="F103" s="563">
        <f>F94*$J$89</f>
        <v>6388.0522499528879</v>
      </c>
      <c r="G103" s="596">
        <f>G94*$J$89</f>
        <v>569.60846652890621</v>
      </c>
      <c r="H103" s="596">
        <f>H94*$J$89</f>
        <v>1508.1921377488964</v>
      </c>
      <c r="I103" s="596">
        <f>I94*$J$89</f>
        <v>1507.3936434629538</v>
      </c>
      <c r="J103" s="596">
        <f>J94*$J$89</f>
        <v>1502.9858474556806</v>
      </c>
      <c r="K103" s="563">
        <f>SUM(F103:J103)</f>
        <v>11476.232345149325</v>
      </c>
    </row>
    <row r="104" spans="2:11" ht="20.100000000000001" customHeight="1" thickBot="1" x14ac:dyDescent="0.2">
      <c r="B104" s="564" t="s">
        <v>229</v>
      </c>
      <c r="C104" s="564"/>
      <c r="D104" s="565"/>
      <c r="E104" s="565"/>
      <c r="F104" s="566">
        <f>SUM(F101:F103)</f>
        <v>57204.856005370937</v>
      </c>
      <c r="G104" s="598">
        <f>SUM(G101:G103)</f>
        <v>23531.230185207234</v>
      </c>
      <c r="H104" s="598">
        <f>SUM(H101:H103)</f>
        <v>33848.871205195523</v>
      </c>
      <c r="I104" s="598">
        <f>SUM(I101:I103)</f>
        <v>36486.684757513103</v>
      </c>
      <c r="J104" s="565">
        <f>SUM(J101:J103)</f>
        <v>39128.965870575295</v>
      </c>
      <c r="K104" s="566">
        <f>SUM(F104:J104)</f>
        <v>190200.60802386212</v>
      </c>
    </row>
    <row r="105" spans="2:11" ht="20.100000000000001" customHeight="1" x14ac:dyDescent="0.15">
      <c r="B105" s="570"/>
      <c r="C105" s="570"/>
      <c r="D105" s="571"/>
      <c r="E105" s="571"/>
      <c r="F105" s="571"/>
      <c r="G105" s="571"/>
      <c r="H105" s="571"/>
      <c r="I105" s="571"/>
      <c r="J105" s="571"/>
      <c r="K105" s="558"/>
    </row>
    <row r="106" spans="2:11" ht="20.100000000000001" customHeight="1" x14ac:dyDescent="0.15">
      <c r="B106" s="509" t="s">
        <v>272</v>
      </c>
      <c r="C106" s="509"/>
      <c r="D106" s="510"/>
      <c r="E106" s="510"/>
      <c r="F106" s="510"/>
      <c r="G106" s="510"/>
      <c r="H106" s="510"/>
      <c r="I106" s="510"/>
      <c r="J106" s="510"/>
      <c r="K106" s="510"/>
    </row>
    <row r="107" spans="2:11" ht="20.100000000000001" customHeight="1" x14ac:dyDescent="0.15">
      <c r="B107" s="570"/>
      <c r="C107" s="570"/>
      <c r="D107" s="571"/>
      <c r="E107" s="571"/>
      <c r="F107" s="571"/>
      <c r="G107" s="571"/>
      <c r="H107" s="571"/>
      <c r="I107" s="571"/>
      <c r="J107" s="571"/>
      <c r="K107" s="571"/>
    </row>
    <row r="108" spans="2:11" ht="33.75" x14ac:dyDescent="0.15">
      <c r="B108" s="247" t="s">
        <v>273</v>
      </c>
      <c r="C108" s="572"/>
      <c r="D108" s="515"/>
      <c r="E108" s="515" t="s">
        <v>193</v>
      </c>
      <c r="F108" s="515" t="s">
        <v>196</v>
      </c>
      <c r="G108" s="515" t="s">
        <v>197</v>
      </c>
      <c r="H108" s="515" t="s">
        <v>198</v>
      </c>
      <c r="I108" s="515" t="s">
        <v>199</v>
      </c>
      <c r="J108" s="546" t="s">
        <v>200</v>
      </c>
      <c r="K108" s="514" t="s">
        <v>220</v>
      </c>
    </row>
    <row r="109" spans="2:11" ht="20.100000000000001" customHeight="1" x14ac:dyDescent="0.15">
      <c r="B109" s="593" t="str">
        <f>'Non Unit rate categories'!C12</f>
        <v>Northern Metro HP Main and Gawler Gate Station</v>
      </c>
      <c r="C109" s="558" t="s">
        <v>274</v>
      </c>
      <c r="D109" s="574"/>
      <c r="E109" s="531"/>
      <c r="F109" s="561"/>
      <c r="G109" s="576">
        <v>1300</v>
      </c>
      <c r="H109" s="576"/>
      <c r="I109" s="576"/>
      <c r="J109" s="562"/>
      <c r="K109" s="563">
        <f>SUM(F109:J109)</f>
        <v>1300</v>
      </c>
    </row>
    <row r="110" spans="2:11" ht="20.100000000000001" customHeight="1" x14ac:dyDescent="0.15">
      <c r="B110" s="593" t="str">
        <f>'Non Unit rate categories'!C13</f>
        <v>Southern Metro HP Augmentation</v>
      </c>
      <c r="C110" s="558" t="s">
        <v>275</v>
      </c>
      <c r="D110" s="559"/>
      <c r="E110" s="559"/>
      <c r="F110" s="561">
        <v>2800</v>
      </c>
      <c r="G110" s="562"/>
      <c r="H110" s="562"/>
      <c r="I110" s="562"/>
      <c r="J110" s="562"/>
      <c r="K110" s="563">
        <f>SUM(F110:J110)</f>
        <v>2800</v>
      </c>
    </row>
    <row r="111" spans="2:11" ht="20.100000000000001" customHeight="1" x14ac:dyDescent="0.15">
      <c r="B111" s="558" t="str">
        <f>'Non Unit rate categories'!C65</f>
        <v>Concordia Reticulation Project</v>
      </c>
      <c r="C111" s="558" t="s">
        <v>276</v>
      </c>
      <c r="D111" s="559"/>
      <c r="E111" s="559"/>
      <c r="F111" s="561">
        <v>3000</v>
      </c>
      <c r="G111" s="562"/>
      <c r="H111" s="562"/>
      <c r="I111" s="562"/>
      <c r="J111" s="562"/>
      <c r="K111" s="563">
        <f>SUM(F111:J111)</f>
        <v>3000</v>
      </c>
    </row>
    <row r="112" spans="2:11" ht="20.100000000000001" customHeight="1" x14ac:dyDescent="0.15">
      <c r="B112" s="558" t="str">
        <f>'Non Unit rate categories'!C66</f>
        <v>Kingsford Regional Industrial Estate</v>
      </c>
      <c r="C112" s="558" t="s">
        <v>277</v>
      </c>
      <c r="D112" s="559"/>
      <c r="E112" s="559"/>
      <c r="F112" s="561">
        <v>3500</v>
      </c>
      <c r="G112" s="604"/>
      <c r="H112" s="604"/>
      <c r="I112" s="604"/>
      <c r="J112" s="604"/>
      <c r="K112" s="563">
        <f>SUM(F112:J112)</f>
        <v>3500</v>
      </c>
    </row>
    <row r="113" spans="2:11" ht="20.100000000000001" customHeight="1" thickBot="1" x14ac:dyDescent="0.2">
      <c r="B113" s="564" t="s">
        <v>229</v>
      </c>
      <c r="C113" s="564"/>
      <c r="D113" s="565"/>
      <c r="E113" s="565"/>
      <c r="F113" s="566">
        <f>SUM(F109:F112)</f>
        <v>9300</v>
      </c>
      <c r="G113" s="598">
        <f>SUM(G109:G112)</f>
        <v>1300</v>
      </c>
      <c r="H113" s="598">
        <f>SUM(H109:H112)</f>
        <v>0</v>
      </c>
      <c r="I113" s="598">
        <f>SUM(I109:I112)</f>
        <v>0</v>
      </c>
      <c r="J113" s="565">
        <f>SUM(J109:J112)</f>
        <v>0</v>
      </c>
      <c r="K113" s="566">
        <f>SUM(F113:J113)</f>
        <v>10600</v>
      </c>
    </row>
    <row r="114" spans="2:11" ht="20.100000000000001" customHeight="1" x14ac:dyDescent="0.15">
      <c r="B114" s="570"/>
      <c r="C114" s="570"/>
      <c r="D114" s="571"/>
      <c r="E114" s="571"/>
      <c r="F114" s="571"/>
      <c r="G114" s="571"/>
      <c r="H114" s="571"/>
      <c r="I114" s="571"/>
      <c r="J114" s="571"/>
      <c r="K114" s="558"/>
    </row>
    <row r="115" spans="2:11" ht="20.100000000000001" customHeight="1" x14ac:dyDescent="0.15">
      <c r="B115" s="509" t="s">
        <v>278</v>
      </c>
      <c r="C115" s="509"/>
      <c r="D115" s="510"/>
      <c r="E115" s="510"/>
      <c r="F115" s="510"/>
      <c r="G115" s="510"/>
      <c r="H115" s="510"/>
      <c r="I115" s="510"/>
      <c r="J115" s="510"/>
      <c r="K115" s="510"/>
    </row>
    <row r="116" spans="2:11" ht="20.100000000000001" customHeight="1" x14ac:dyDescent="0.15">
      <c r="B116" s="570"/>
      <c r="C116" s="570"/>
      <c r="D116" s="571"/>
      <c r="E116" s="571"/>
      <c r="F116" s="571"/>
      <c r="G116" s="571"/>
      <c r="H116" s="571"/>
      <c r="I116" s="571"/>
      <c r="J116" s="571"/>
      <c r="K116" s="571"/>
    </row>
    <row r="117" spans="2:11" ht="33.75" x14ac:dyDescent="0.15">
      <c r="B117" s="247" t="s">
        <v>279</v>
      </c>
      <c r="C117" s="572"/>
      <c r="D117" s="515"/>
      <c r="E117" s="515" t="s">
        <v>193</v>
      </c>
      <c r="F117" s="516" t="s">
        <v>196</v>
      </c>
      <c r="G117" s="515" t="s">
        <v>197</v>
      </c>
      <c r="H117" s="515" t="s">
        <v>198</v>
      </c>
      <c r="I117" s="515" t="s">
        <v>199</v>
      </c>
      <c r="J117" s="546" t="s">
        <v>200</v>
      </c>
      <c r="K117" s="514" t="s">
        <v>220</v>
      </c>
    </row>
    <row r="118" spans="2:11" ht="20.100000000000001" customHeight="1" thickBot="1" x14ac:dyDescent="0.2">
      <c r="B118" s="564" t="s">
        <v>280</v>
      </c>
      <c r="C118" s="564"/>
      <c r="D118" s="565"/>
      <c r="E118" s="565">
        <f>E104+E113</f>
        <v>0</v>
      </c>
      <c r="F118" s="566">
        <f>F104+F113</f>
        <v>66504.856005370937</v>
      </c>
      <c r="G118" s="598">
        <f t="shared" ref="G118:J118" si="18">G104+G113</f>
        <v>24831.230185207234</v>
      </c>
      <c r="H118" s="598">
        <f t="shared" si="18"/>
        <v>33848.871205195523</v>
      </c>
      <c r="I118" s="598">
        <f t="shared" si="18"/>
        <v>36486.684757513103</v>
      </c>
      <c r="J118" s="565">
        <f t="shared" si="18"/>
        <v>39128.965870575295</v>
      </c>
      <c r="K118" s="566">
        <f>SUM(F118:J118)</f>
        <v>200800.60802386212</v>
      </c>
    </row>
  </sheetData>
  <phoneticPr fontId="44" type="noConversion"/>
  <hyperlinks>
    <hyperlink ref="B3" location="Contents!A1" display="Content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B2:AJ58"/>
  <sheetViews>
    <sheetView zoomScaleNormal="100" workbookViewId="0">
      <pane ySplit="3" topLeftCell="A4" activePane="bottomLeft" state="frozen"/>
      <selection activeCell="C11" sqref="C11"/>
      <selection pane="bottomLeft" activeCell="W7" sqref="W7"/>
    </sheetView>
  </sheetViews>
  <sheetFormatPr defaultColWidth="9.140625" defaultRowHeight="14.25" x14ac:dyDescent="0.2"/>
  <cols>
    <col min="1" max="1" width="2.28515625" style="25" customWidth="1"/>
    <col min="2" max="2" width="4.42578125" style="25" customWidth="1"/>
    <col min="3" max="3" width="45.7109375" style="25" customWidth="1"/>
    <col min="4" max="4" width="11" style="25" customWidth="1"/>
    <col min="5" max="5" width="9.7109375" style="25" customWidth="1"/>
    <col min="6" max="10" width="10.42578125" style="25" customWidth="1"/>
    <col min="11" max="11" width="13" style="25" customWidth="1"/>
    <col min="12" max="12" width="47" style="25" bestFit="1" customWidth="1"/>
    <col min="13" max="13" width="3" style="25" customWidth="1"/>
    <col min="14" max="14" width="4.5703125" style="25" customWidth="1"/>
    <col min="15" max="15" width="40.28515625" style="25" customWidth="1"/>
    <col min="16" max="17" width="9.28515625" style="25" bestFit="1" customWidth="1"/>
    <col min="18" max="22" width="9.85546875" style="25" bestFit="1" customWidth="1"/>
    <col min="23" max="23" width="12.140625" style="25" customWidth="1"/>
    <col min="24" max="24" width="29.42578125" style="25" bestFit="1" customWidth="1"/>
    <col min="25" max="25" width="3" style="25" customWidth="1"/>
    <col min="26" max="26" width="3.42578125" style="25" customWidth="1"/>
    <col min="27" max="27" width="44" style="25" customWidth="1"/>
    <col min="28" max="29" width="9.28515625" style="25" bestFit="1" customWidth="1"/>
    <col min="30" max="34" width="9.85546875" style="25" bestFit="1" customWidth="1"/>
    <col min="35" max="35" width="12.140625" style="25" customWidth="1"/>
    <col min="36" max="36" width="29.42578125" style="25" bestFit="1" customWidth="1"/>
    <col min="37" max="37" width="2.5703125" style="25" customWidth="1"/>
    <col min="38" max="16384" width="9.140625" style="25"/>
  </cols>
  <sheetData>
    <row r="2" spans="2:36" ht="27.95" customHeight="1" x14ac:dyDescent="0.2">
      <c r="B2" s="2" t="s">
        <v>325</v>
      </c>
      <c r="C2" s="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2:36" s="29" customFormat="1" ht="18" customHeight="1" x14ac:dyDescent="0.2">
      <c r="B3" s="5" t="s">
        <v>46</v>
      </c>
      <c r="C3" s="5"/>
      <c r="D3" s="6"/>
      <c r="E3" s="6"/>
      <c r="F3" s="6"/>
      <c r="G3" s="6"/>
      <c r="H3" s="6"/>
      <c r="I3" s="6"/>
      <c r="J3" s="6"/>
      <c r="K3" s="6"/>
      <c r="L3" s="6"/>
      <c r="M3" s="682"/>
      <c r="N3" s="6"/>
      <c r="O3" s="6"/>
      <c r="P3" s="6"/>
      <c r="Q3" s="6"/>
      <c r="R3" s="6"/>
      <c r="S3" s="6"/>
      <c r="T3" s="6"/>
      <c r="U3" s="6"/>
      <c r="V3" s="6"/>
      <c r="W3" s="6"/>
      <c r="X3" s="6"/>
      <c r="Y3" s="682"/>
      <c r="Z3" s="6"/>
      <c r="AA3" s="6"/>
      <c r="AB3" s="6"/>
      <c r="AC3" s="6"/>
      <c r="AD3" s="6"/>
      <c r="AE3" s="6"/>
      <c r="AF3" s="6"/>
      <c r="AG3" s="6"/>
      <c r="AH3" s="6"/>
      <c r="AI3" s="6"/>
      <c r="AJ3" s="6"/>
    </row>
    <row r="4" spans="2:36" s="29" customFormat="1" ht="18" customHeight="1" x14ac:dyDescent="0.2">
      <c r="B4" s="7"/>
      <c r="C4" s="7"/>
      <c r="D4" s="8"/>
      <c r="E4" s="8"/>
      <c r="F4" s="8"/>
      <c r="G4" s="8"/>
      <c r="H4" s="8"/>
      <c r="I4" s="8"/>
      <c r="J4" s="8"/>
      <c r="K4" s="8"/>
      <c r="L4" s="8"/>
      <c r="M4" s="682"/>
      <c r="N4" s="6"/>
      <c r="O4" s="6"/>
      <c r="P4" s="6"/>
      <c r="Q4" s="6"/>
      <c r="R4" s="6"/>
      <c r="S4" s="6"/>
      <c r="T4" s="6"/>
      <c r="U4" s="6"/>
      <c r="V4" s="6"/>
      <c r="W4" s="6"/>
      <c r="X4" s="6"/>
      <c r="Y4" s="682"/>
      <c r="Z4" s="6"/>
      <c r="AA4" s="6"/>
      <c r="AB4" s="6"/>
      <c r="AC4" s="6"/>
      <c r="AD4" s="6"/>
      <c r="AE4" s="6"/>
      <c r="AF4" s="6"/>
      <c r="AG4" s="6"/>
      <c r="AH4" s="6"/>
      <c r="AI4" s="6"/>
      <c r="AJ4" s="6"/>
    </row>
    <row r="5" spans="2:36" s="29" customFormat="1" ht="24.75" customHeight="1" x14ac:dyDescent="0.2">
      <c r="B5" s="9" t="s">
        <v>326</v>
      </c>
      <c r="C5" s="9"/>
      <c r="D5" s="10"/>
      <c r="E5" s="10"/>
      <c r="F5" s="10"/>
      <c r="G5" s="10"/>
      <c r="H5" s="10"/>
      <c r="I5" s="10"/>
      <c r="J5" s="10"/>
      <c r="K5" s="10"/>
      <c r="L5" s="10"/>
      <c r="M5" s="682"/>
      <c r="N5" s="9" t="s">
        <v>327</v>
      </c>
      <c r="O5" s="9"/>
      <c r="P5" s="10"/>
      <c r="Q5" s="10"/>
      <c r="R5" s="10"/>
      <c r="S5" s="10"/>
      <c r="T5" s="10"/>
      <c r="U5" s="10"/>
      <c r="V5" s="10"/>
      <c r="W5" s="10"/>
      <c r="X5" s="10"/>
      <c r="Y5" s="682"/>
      <c r="Z5" s="9" t="s">
        <v>328</v>
      </c>
      <c r="AA5" s="9"/>
      <c r="AB5" s="10"/>
      <c r="AC5" s="10"/>
      <c r="AD5" s="10"/>
      <c r="AE5" s="10"/>
      <c r="AF5" s="10"/>
      <c r="AG5" s="10"/>
      <c r="AH5" s="10"/>
      <c r="AI5" s="10"/>
      <c r="AJ5" s="10"/>
    </row>
    <row r="6" spans="2:36" s="29" customFormat="1" ht="18" customHeight="1" x14ac:dyDescent="0.2">
      <c r="B6" s="104"/>
      <c r="C6" s="47"/>
      <c r="D6" s="8"/>
      <c r="E6" s="8"/>
      <c r="F6" s="8"/>
      <c r="G6" s="8"/>
      <c r="H6" s="8"/>
      <c r="I6" s="8"/>
      <c r="J6" s="8"/>
      <c r="K6" s="8"/>
      <c r="L6" s="8"/>
      <c r="M6" s="682"/>
      <c r="N6" s="104"/>
      <c r="O6" s="47"/>
      <c r="P6" s="8"/>
      <c r="Q6" s="8"/>
      <c r="R6" s="8"/>
      <c r="S6" s="8"/>
      <c r="T6" s="8"/>
      <c r="U6" s="8"/>
      <c r="V6" s="8"/>
      <c r="W6" s="8"/>
      <c r="X6" s="8"/>
      <c r="Y6" s="682"/>
      <c r="Z6" s="104"/>
      <c r="AA6" s="47"/>
      <c r="AB6" s="8"/>
      <c r="AC6" s="8"/>
      <c r="AD6" s="8"/>
      <c r="AE6" s="8"/>
      <c r="AF6" s="8"/>
      <c r="AG6" s="8"/>
      <c r="AH6" s="8"/>
      <c r="AI6" s="8"/>
      <c r="AJ6" s="8"/>
    </row>
    <row r="7" spans="2:36" s="39" customFormat="1" ht="31.5" x14ac:dyDescent="0.25">
      <c r="B7" s="34" t="s">
        <v>329</v>
      </c>
      <c r="C7" s="105"/>
      <c r="D7" s="60"/>
      <c r="E7" s="57"/>
      <c r="F7" s="58" t="s">
        <v>196</v>
      </c>
      <c r="G7" s="57" t="s">
        <v>197</v>
      </c>
      <c r="H7" s="57" t="s">
        <v>198</v>
      </c>
      <c r="I7" s="57" t="s">
        <v>199</v>
      </c>
      <c r="J7" s="59" t="s">
        <v>200</v>
      </c>
      <c r="K7" s="60" t="s">
        <v>220</v>
      </c>
      <c r="L7" s="129" t="s">
        <v>195</v>
      </c>
      <c r="M7" s="685"/>
      <c r="N7" s="34" t="s">
        <v>330</v>
      </c>
      <c r="O7" s="105"/>
      <c r="P7" s="60"/>
      <c r="Q7" s="60"/>
      <c r="R7" s="129" t="str">
        <f>F7</f>
        <v>2026/27</v>
      </c>
      <c r="S7" s="60" t="str">
        <f t="shared" ref="S7:V7" si="0">G7</f>
        <v>2027/28</v>
      </c>
      <c r="T7" s="60" t="str">
        <f t="shared" si="0"/>
        <v>2028/29</v>
      </c>
      <c r="U7" s="60" t="str">
        <f t="shared" si="0"/>
        <v>2029/30</v>
      </c>
      <c r="V7" s="93" t="str">
        <f t="shared" si="0"/>
        <v>2030/31</v>
      </c>
      <c r="W7" s="60" t="str">
        <f>K7</f>
        <v>Total for 
2026/27 to 2030/31</v>
      </c>
      <c r="X7" s="129" t="s">
        <v>195</v>
      </c>
      <c r="Y7" s="685"/>
      <c r="Z7" s="34" t="s">
        <v>330</v>
      </c>
      <c r="AA7" s="105"/>
      <c r="AB7" s="60"/>
      <c r="AC7" s="60"/>
      <c r="AD7" s="129" t="str">
        <f t="shared" ref="AD7:AI7" si="1">F7</f>
        <v>2026/27</v>
      </c>
      <c r="AE7" s="60" t="str">
        <f t="shared" si="1"/>
        <v>2027/28</v>
      </c>
      <c r="AF7" s="60" t="str">
        <f t="shared" si="1"/>
        <v>2028/29</v>
      </c>
      <c r="AG7" s="60" t="str">
        <f t="shared" si="1"/>
        <v>2029/30</v>
      </c>
      <c r="AH7" s="93" t="str">
        <f t="shared" si="1"/>
        <v>2030/31</v>
      </c>
      <c r="AI7" s="60" t="str">
        <f t="shared" si="1"/>
        <v>Total for 
2026/27 to 2030/31</v>
      </c>
      <c r="AJ7" s="129" t="s">
        <v>195</v>
      </c>
    </row>
    <row r="8" spans="2:36" s="29" customFormat="1" ht="18" customHeight="1" x14ac:dyDescent="0.2">
      <c r="B8" s="107" t="e">
        <f>#REF!</f>
        <v>#REF!</v>
      </c>
      <c r="C8" s="107" t="e">
        <f>#REF!</f>
        <v>#REF!</v>
      </c>
      <c r="D8" s="198"/>
      <c r="E8" s="198"/>
      <c r="F8" s="199">
        <v>15365</v>
      </c>
      <c r="G8" s="200">
        <v>14582</v>
      </c>
      <c r="H8" s="200">
        <v>21985</v>
      </c>
      <c r="I8" s="200">
        <v>17444</v>
      </c>
      <c r="J8" s="201">
        <v>21098</v>
      </c>
      <c r="K8" s="200">
        <f>SUM(F8:J8)</f>
        <v>90474</v>
      </c>
      <c r="L8" s="202" t="s">
        <v>331</v>
      </c>
      <c r="M8" s="682"/>
      <c r="N8" s="107" t="e">
        <f>B8</f>
        <v>#REF!</v>
      </c>
      <c r="O8" s="107" t="e">
        <f>C8</f>
        <v>#REF!</v>
      </c>
      <c r="P8" s="203"/>
      <c r="Q8" s="203"/>
      <c r="R8" s="204">
        <v>185.05</v>
      </c>
      <c r="S8" s="205">
        <f t="shared" ref="S8:V9" si="2">R8</f>
        <v>185.05</v>
      </c>
      <c r="T8" s="205">
        <f t="shared" si="2"/>
        <v>185.05</v>
      </c>
      <c r="U8" s="205">
        <f t="shared" si="2"/>
        <v>185.05</v>
      </c>
      <c r="V8" s="206">
        <f t="shared" si="2"/>
        <v>185.05</v>
      </c>
      <c r="W8" s="207"/>
      <c r="X8" s="202" t="s">
        <v>332</v>
      </c>
      <c r="Y8" s="682"/>
      <c r="Z8" s="107" t="e">
        <f>B8</f>
        <v>#REF!</v>
      </c>
      <c r="AA8" s="107" t="e">
        <f>C8</f>
        <v>#REF!</v>
      </c>
      <c r="AB8" s="203"/>
      <c r="AC8" s="203"/>
      <c r="AD8" s="204">
        <v>191.33043744545077</v>
      </c>
      <c r="AE8" s="205">
        <f t="shared" ref="AE8:AH8" si="3">S8*_xlfn.SINGLE(Dec19Jun21CPI)</f>
        <v>191.33043744545077</v>
      </c>
      <c r="AF8" s="205">
        <f t="shared" si="3"/>
        <v>191.33043744545077</v>
      </c>
      <c r="AG8" s="205">
        <f t="shared" si="3"/>
        <v>191.33043744545077</v>
      </c>
      <c r="AH8" s="208">
        <f t="shared" si="3"/>
        <v>191.33043744545077</v>
      </c>
      <c r="AI8" s="209"/>
      <c r="AJ8" s="202" t="s">
        <v>332</v>
      </c>
    </row>
    <row r="9" spans="2:36" s="29" customFormat="1" ht="18" customHeight="1" x14ac:dyDescent="0.2">
      <c r="B9" s="107" t="e">
        <f>#REF!</f>
        <v>#REF!</v>
      </c>
      <c r="C9" s="107" t="e">
        <f>#REF!</f>
        <v>#REF!</v>
      </c>
      <c r="D9" s="198"/>
      <c r="E9" s="198"/>
      <c r="F9" s="210">
        <v>501</v>
      </c>
      <c r="G9" s="211">
        <v>617</v>
      </c>
      <c r="H9" s="211">
        <v>516</v>
      </c>
      <c r="I9" s="211">
        <v>741</v>
      </c>
      <c r="J9" s="212">
        <v>620</v>
      </c>
      <c r="K9" s="211">
        <f>SUM(F9:J9)</f>
        <v>2995</v>
      </c>
      <c r="L9" s="202" t="s">
        <v>331</v>
      </c>
      <c r="M9" s="682"/>
      <c r="N9" s="118" t="e">
        <f>B9</f>
        <v>#REF!</v>
      </c>
      <c r="O9" s="118" t="e">
        <f>C9</f>
        <v>#REF!</v>
      </c>
      <c r="P9" s="213"/>
      <c r="Q9" s="213"/>
      <c r="R9" s="214">
        <v>471.67</v>
      </c>
      <c r="S9" s="215">
        <f t="shared" si="2"/>
        <v>471.67</v>
      </c>
      <c r="T9" s="215">
        <f t="shared" si="2"/>
        <v>471.67</v>
      </c>
      <c r="U9" s="215">
        <f t="shared" si="2"/>
        <v>471.67</v>
      </c>
      <c r="V9" s="216">
        <f t="shared" si="2"/>
        <v>471.67</v>
      </c>
      <c r="W9" s="217"/>
      <c r="X9" s="218" t="s">
        <v>332</v>
      </c>
      <c r="Y9" s="682"/>
      <c r="Z9" s="118" t="e">
        <f>B9</f>
        <v>#REF!</v>
      </c>
      <c r="AA9" s="118" t="e">
        <f>C9</f>
        <v>#REF!</v>
      </c>
      <c r="AB9" s="213"/>
      <c r="AC9" s="213"/>
      <c r="AD9" s="214">
        <f t="shared" ref="AD9" si="4">R9*_xlfn.SINGLE(Dec19Jun21CPI)</f>
        <v>487.6780731148109</v>
      </c>
      <c r="AE9" s="215">
        <f t="shared" ref="AE9" si="5">S9*_xlfn.SINGLE(Dec19Jun21CPI)</f>
        <v>487.6780731148109</v>
      </c>
      <c r="AF9" s="215">
        <f t="shared" ref="AF9" si="6">T9*_xlfn.SINGLE(Dec19Jun21CPI)</f>
        <v>487.6780731148109</v>
      </c>
      <c r="AG9" s="215">
        <f t="shared" ref="AG9" si="7">U9*_xlfn.SINGLE(Dec19Jun21CPI)</f>
        <v>487.6780731148109</v>
      </c>
      <c r="AH9" s="216">
        <f t="shared" ref="AH9" si="8">V9*_xlfn.SINGLE(Dec19Jun21CPI)</f>
        <v>487.6780731148109</v>
      </c>
      <c r="AI9" s="217"/>
      <c r="AJ9" s="218" t="s">
        <v>332</v>
      </c>
    </row>
    <row r="10" spans="2:36" s="54" customFormat="1" ht="18" customHeight="1" thickBot="1" x14ac:dyDescent="0.25">
      <c r="B10" s="119"/>
      <c r="C10" s="119" t="s">
        <v>333</v>
      </c>
      <c r="D10" s="219"/>
      <c r="E10" s="219"/>
      <c r="F10" s="220">
        <f t="shared" ref="F10:K10" si="9">SUM(F8:F9)</f>
        <v>15866</v>
      </c>
      <c r="G10" s="221">
        <f t="shared" si="9"/>
        <v>15199</v>
      </c>
      <c r="H10" s="221">
        <f t="shared" si="9"/>
        <v>22501</v>
      </c>
      <c r="I10" s="221">
        <f t="shared" si="9"/>
        <v>18185</v>
      </c>
      <c r="J10" s="222">
        <f t="shared" si="9"/>
        <v>21718</v>
      </c>
      <c r="K10" s="221">
        <f t="shared" si="9"/>
        <v>93469</v>
      </c>
      <c r="L10" s="220"/>
      <c r="M10" s="22"/>
      <c r="N10" s="22"/>
      <c r="O10" s="22"/>
      <c r="P10" s="22"/>
      <c r="Q10" s="22"/>
      <c r="R10" s="223"/>
      <c r="S10" s="223"/>
      <c r="T10" s="223"/>
      <c r="U10" s="223"/>
      <c r="V10" s="223"/>
      <c r="W10" s="22"/>
      <c r="X10" s="22"/>
      <c r="Y10" s="22"/>
      <c r="Z10" s="22"/>
      <c r="AA10" s="22"/>
      <c r="AB10" s="22"/>
      <c r="AC10" s="22"/>
      <c r="AD10" s="22"/>
      <c r="AE10" s="22"/>
      <c r="AF10" s="22"/>
      <c r="AG10" s="22"/>
      <c r="AH10" s="22"/>
      <c r="AI10" s="22"/>
      <c r="AJ10" s="22"/>
    </row>
    <row r="11" spans="2:36" s="29" customFormat="1" ht="18" customHeight="1" x14ac:dyDescent="0.2">
      <c r="B11" s="7"/>
      <c r="C11" s="7"/>
      <c r="D11" s="8"/>
      <c r="E11" s="8"/>
      <c r="F11" s="8"/>
      <c r="G11" s="8"/>
      <c r="H11" s="8"/>
      <c r="I11" s="8"/>
      <c r="J11" s="8"/>
      <c r="K11" s="8"/>
      <c r="L11" s="8"/>
      <c r="M11" s="682"/>
      <c r="N11" s="6"/>
      <c r="O11" s="6"/>
      <c r="P11" s="224"/>
      <c r="Q11" s="224"/>
      <c r="R11" s="6"/>
      <c r="S11" s="6"/>
      <c r="T11" s="6"/>
      <c r="U11" s="6"/>
      <c r="V11" s="6"/>
      <c r="W11" s="6"/>
      <c r="X11" s="6"/>
      <c r="Y11" s="682"/>
      <c r="Z11" s="6"/>
      <c r="AA11" s="6"/>
      <c r="AB11" s="224"/>
      <c r="AC11" s="224"/>
      <c r="AD11" s="6"/>
      <c r="AE11" s="6"/>
      <c r="AF11" s="6"/>
      <c r="AG11" s="6"/>
      <c r="AH11" s="6"/>
      <c r="AI11" s="6"/>
      <c r="AJ11" s="6"/>
    </row>
    <row r="12" spans="2:36" s="121" customFormat="1" ht="24" customHeight="1" x14ac:dyDescent="0.2">
      <c r="B12" s="9" t="s">
        <v>334</v>
      </c>
      <c r="C12" s="9"/>
      <c r="D12" s="10"/>
      <c r="E12" s="10"/>
      <c r="F12" s="10"/>
      <c r="G12" s="10"/>
      <c r="H12" s="10"/>
      <c r="I12" s="10"/>
      <c r="J12" s="10"/>
      <c r="K12" s="10"/>
      <c r="L12" s="10"/>
      <c r="M12" s="682"/>
      <c r="N12" s="9" t="s">
        <v>335</v>
      </c>
      <c r="O12" s="9"/>
      <c r="P12" s="10"/>
      <c r="Q12" s="10"/>
      <c r="R12" s="10"/>
      <c r="S12" s="10"/>
      <c r="T12" s="10"/>
      <c r="U12" s="10"/>
      <c r="V12" s="10"/>
      <c r="W12" s="10"/>
      <c r="X12" s="10"/>
      <c r="Y12" s="682"/>
      <c r="Z12" s="9" t="s">
        <v>336</v>
      </c>
      <c r="AA12" s="9"/>
      <c r="AB12" s="10"/>
      <c r="AC12" s="10"/>
      <c r="AD12" s="10"/>
      <c r="AE12" s="10"/>
      <c r="AF12" s="10"/>
      <c r="AG12" s="10"/>
      <c r="AH12" s="10"/>
      <c r="AI12" s="10"/>
      <c r="AJ12" s="10"/>
    </row>
    <row r="13" spans="2:36" s="29" customFormat="1" ht="18" customHeight="1" x14ac:dyDescent="0.2">
      <c r="B13" s="8"/>
      <c r="C13" s="8"/>
      <c r="D13" s="8"/>
      <c r="E13" s="8"/>
      <c r="F13" s="8"/>
      <c r="G13" s="8"/>
      <c r="H13" s="8"/>
      <c r="I13" s="8"/>
      <c r="J13" s="8"/>
      <c r="K13" s="8"/>
      <c r="L13" s="8"/>
      <c r="M13" s="682"/>
      <c r="N13" s="8"/>
      <c r="O13" s="8"/>
      <c r="P13" s="8"/>
      <c r="Q13" s="8"/>
      <c r="R13" s="8"/>
      <c r="S13" s="8"/>
      <c r="T13" s="8"/>
      <c r="U13" s="8"/>
      <c r="V13" s="8"/>
      <c r="W13" s="8"/>
      <c r="X13" s="8"/>
      <c r="Y13" s="682"/>
      <c r="Z13" s="8"/>
      <c r="AA13" s="8"/>
      <c r="AB13" s="8"/>
      <c r="AC13" s="8"/>
      <c r="AD13" s="8"/>
      <c r="AE13" s="8"/>
      <c r="AF13" s="8"/>
      <c r="AG13" s="8"/>
      <c r="AH13" s="8"/>
      <c r="AI13" s="8"/>
      <c r="AJ13" s="8"/>
    </row>
    <row r="14" spans="2:36" s="39" customFormat="1" ht="31.5" x14ac:dyDescent="0.25">
      <c r="B14" s="34" t="s">
        <v>337</v>
      </c>
      <c r="C14" s="105"/>
      <c r="D14" s="60"/>
      <c r="E14" s="57" t="s">
        <v>338</v>
      </c>
      <c r="F14" s="58" t="s">
        <v>196</v>
      </c>
      <c r="G14" s="57" t="s">
        <v>197</v>
      </c>
      <c r="H14" s="57" t="s">
        <v>198</v>
      </c>
      <c r="I14" s="57" t="s">
        <v>199</v>
      </c>
      <c r="J14" s="59" t="s">
        <v>200</v>
      </c>
      <c r="K14" s="60" t="s">
        <v>220</v>
      </c>
      <c r="L14" s="129" t="s">
        <v>195</v>
      </c>
      <c r="M14" s="685"/>
      <c r="N14" s="34" t="s">
        <v>339</v>
      </c>
      <c r="O14" s="105"/>
      <c r="P14" s="60"/>
      <c r="Q14" s="60"/>
      <c r="R14" s="58" t="s">
        <v>196</v>
      </c>
      <c r="S14" s="57" t="s">
        <v>197</v>
      </c>
      <c r="T14" s="57" t="s">
        <v>198</v>
      </c>
      <c r="U14" s="57" t="s">
        <v>199</v>
      </c>
      <c r="V14" s="59" t="s">
        <v>200</v>
      </c>
      <c r="W14" s="60" t="str">
        <f>K14</f>
        <v>Total for 
2026/27 to 2030/31</v>
      </c>
      <c r="X14" s="129" t="s">
        <v>195</v>
      </c>
      <c r="Y14" s="685"/>
      <c r="Z14" s="34" t="s">
        <v>339</v>
      </c>
      <c r="AA14" s="105"/>
      <c r="AB14" s="60"/>
      <c r="AC14" s="60"/>
      <c r="AD14" s="58" t="s">
        <v>196</v>
      </c>
      <c r="AE14" s="57" t="s">
        <v>197</v>
      </c>
      <c r="AF14" s="57" t="s">
        <v>198</v>
      </c>
      <c r="AG14" s="57" t="s">
        <v>199</v>
      </c>
      <c r="AH14" s="59" t="s">
        <v>200</v>
      </c>
      <c r="AI14" s="60" t="str">
        <f t="shared" ref="AI14" si="10">K14</f>
        <v>Total for 
2026/27 to 2030/31</v>
      </c>
      <c r="AJ14" s="129" t="s">
        <v>195</v>
      </c>
    </row>
    <row r="15" spans="2:36" s="29" customFormat="1" ht="18" customHeight="1" x14ac:dyDescent="0.2">
      <c r="B15" s="107" t="e">
        <f>#REF!</f>
        <v>#REF!</v>
      </c>
      <c r="C15" s="107" t="e">
        <f>#REF!</f>
        <v>#REF!</v>
      </c>
      <c r="D15" s="198"/>
      <c r="E15" s="198"/>
      <c r="F15" s="199">
        <v>104000</v>
      </c>
      <c r="G15" s="200">
        <v>104000</v>
      </c>
      <c r="H15" s="200">
        <v>106000</v>
      </c>
      <c r="I15" s="200">
        <v>106000</v>
      </c>
      <c r="J15" s="201">
        <v>100000</v>
      </c>
      <c r="K15" s="198">
        <f t="shared" ref="K15:K20" si="11">SUM(F15:J15)</f>
        <v>520000</v>
      </c>
      <c r="L15" s="202" t="s">
        <v>340</v>
      </c>
      <c r="M15" s="682"/>
      <c r="N15" s="107" t="e">
        <f t="shared" ref="N15:O20" si="12">B15</f>
        <v>#REF!</v>
      </c>
      <c r="O15" s="107" t="e">
        <f t="shared" si="12"/>
        <v>#REF!</v>
      </c>
      <c r="P15" s="203"/>
      <c r="Q15" s="203"/>
      <c r="R15" s="204">
        <v>257.31</v>
      </c>
      <c r="S15" s="205">
        <f t="shared" ref="S15:V20" si="13">R15</f>
        <v>257.31</v>
      </c>
      <c r="T15" s="205">
        <f t="shared" si="13"/>
        <v>257.31</v>
      </c>
      <c r="U15" s="205">
        <f t="shared" si="13"/>
        <v>257.31</v>
      </c>
      <c r="V15" s="206">
        <f t="shared" si="13"/>
        <v>257.31</v>
      </c>
      <c r="W15" s="207"/>
      <c r="X15" s="202" t="s">
        <v>332</v>
      </c>
      <c r="Y15" s="682"/>
      <c r="Z15" s="107" t="e">
        <f t="shared" ref="Z15:AA20" si="14">B15</f>
        <v>#REF!</v>
      </c>
      <c r="AA15" s="107" t="e">
        <f t="shared" si="14"/>
        <v>#REF!</v>
      </c>
      <c r="AB15" s="203"/>
      <c r="AC15" s="203"/>
      <c r="AD15" s="204">
        <f t="shared" ref="AD15:AD20" si="15">R15*_xlfn.SINGLE(Dec19Jun21CPI)</f>
        <v>266.04287954114528</v>
      </c>
      <c r="AE15" s="205">
        <f t="shared" ref="AE15:AE20" si="16">S15*_xlfn.SINGLE(Dec19Jun21CPI)</f>
        <v>266.04287954114528</v>
      </c>
      <c r="AF15" s="205">
        <f t="shared" ref="AF15:AF20" si="17">T15*_xlfn.SINGLE(Dec19Jun21CPI)</f>
        <v>266.04287954114528</v>
      </c>
      <c r="AG15" s="205">
        <f t="shared" ref="AG15:AG20" si="18">U15*_xlfn.SINGLE(Dec19Jun21CPI)</f>
        <v>266.04287954114528</v>
      </c>
      <c r="AH15" s="206">
        <f t="shared" ref="AH15:AH20" si="19">V15*_xlfn.SINGLE(Dec19Jun21CPI)</f>
        <v>266.04287954114528</v>
      </c>
      <c r="AI15" s="207"/>
      <c r="AJ15" s="202" t="s">
        <v>332</v>
      </c>
    </row>
    <row r="16" spans="2:36" s="29" customFormat="1" ht="18" customHeight="1" x14ac:dyDescent="0.2">
      <c r="B16" s="107" t="e">
        <f>#REF!</f>
        <v>#REF!</v>
      </c>
      <c r="C16" s="107" t="e">
        <f>#REF!</f>
        <v>#REF!</v>
      </c>
      <c r="D16" s="198"/>
      <c r="E16" s="198"/>
      <c r="F16" s="210">
        <v>10000</v>
      </c>
      <c r="G16" s="211">
        <v>10000</v>
      </c>
      <c r="H16" s="211">
        <v>10000</v>
      </c>
      <c r="I16" s="211">
        <v>8000</v>
      </c>
      <c r="J16" s="211">
        <v>0</v>
      </c>
      <c r="K16" s="210">
        <f t="shared" si="11"/>
        <v>38000</v>
      </c>
      <c r="L16" s="202" t="s">
        <v>340</v>
      </c>
      <c r="M16" s="682"/>
      <c r="N16" s="107" t="e">
        <f t="shared" si="12"/>
        <v>#REF!</v>
      </c>
      <c r="O16" s="107" t="e">
        <f t="shared" si="12"/>
        <v>#REF!</v>
      </c>
      <c r="P16" s="203"/>
      <c r="Q16" s="203"/>
      <c r="R16" s="204">
        <v>581.89</v>
      </c>
      <c r="S16" s="205">
        <f t="shared" si="13"/>
        <v>581.89</v>
      </c>
      <c r="T16" s="205">
        <f t="shared" si="13"/>
        <v>581.89</v>
      </c>
      <c r="U16" s="205">
        <f t="shared" si="13"/>
        <v>581.89</v>
      </c>
      <c r="V16" s="208">
        <f t="shared" si="13"/>
        <v>581.89</v>
      </c>
      <c r="W16" s="225"/>
      <c r="X16" s="202" t="s">
        <v>332</v>
      </c>
      <c r="Y16" s="682"/>
      <c r="Z16" s="107" t="e">
        <f t="shared" si="14"/>
        <v>#REF!</v>
      </c>
      <c r="AA16" s="107" t="e">
        <f t="shared" si="14"/>
        <v>#REF!</v>
      </c>
      <c r="AB16" s="203"/>
      <c r="AC16" s="203"/>
      <c r="AD16" s="204">
        <f t="shared" si="15"/>
        <v>601.63884488048279</v>
      </c>
      <c r="AE16" s="205">
        <f t="shared" si="16"/>
        <v>601.63884488048279</v>
      </c>
      <c r="AF16" s="205">
        <f t="shared" si="17"/>
        <v>601.63884488048279</v>
      </c>
      <c r="AG16" s="205">
        <f t="shared" si="18"/>
        <v>601.63884488048279</v>
      </c>
      <c r="AH16" s="208">
        <f t="shared" si="19"/>
        <v>601.63884488048279</v>
      </c>
      <c r="AI16" s="225"/>
      <c r="AJ16" s="202" t="s">
        <v>332</v>
      </c>
    </row>
    <row r="17" spans="2:36" s="29" customFormat="1" ht="18" customHeight="1" x14ac:dyDescent="0.2">
      <c r="B17" s="107" t="e">
        <f>#REF!</f>
        <v>#REF!</v>
      </c>
      <c r="C17" s="107" t="e">
        <f>#REF!</f>
        <v>#REF!</v>
      </c>
      <c r="D17" s="198"/>
      <c r="E17" s="198"/>
      <c r="F17" s="210">
        <v>0</v>
      </c>
      <c r="G17" s="211">
        <v>0</v>
      </c>
      <c r="H17" s="211">
        <v>0</v>
      </c>
      <c r="I17" s="211">
        <v>0</v>
      </c>
      <c r="J17" s="211">
        <v>0</v>
      </c>
      <c r="K17" s="210">
        <f t="shared" si="11"/>
        <v>0</v>
      </c>
      <c r="L17" s="202" t="s">
        <v>340</v>
      </c>
      <c r="M17" s="682"/>
      <c r="N17" s="107" t="e">
        <f t="shared" si="12"/>
        <v>#REF!</v>
      </c>
      <c r="O17" s="107" t="e">
        <f t="shared" si="12"/>
        <v>#REF!</v>
      </c>
      <c r="P17" s="226"/>
      <c r="Q17" s="226"/>
      <c r="R17" s="204">
        <v>602.14</v>
      </c>
      <c r="S17" s="205">
        <f t="shared" si="13"/>
        <v>602.14</v>
      </c>
      <c r="T17" s="205">
        <f t="shared" si="13"/>
        <v>602.14</v>
      </c>
      <c r="U17" s="205">
        <f t="shared" si="13"/>
        <v>602.14</v>
      </c>
      <c r="V17" s="208">
        <f t="shared" si="13"/>
        <v>602.14</v>
      </c>
      <c r="W17" s="225"/>
      <c r="X17" s="202" t="s">
        <v>332</v>
      </c>
      <c r="Y17" s="682"/>
      <c r="Z17" s="107" t="e">
        <f t="shared" si="14"/>
        <v>#REF!</v>
      </c>
      <c r="AA17" s="107" t="e">
        <f t="shared" si="14"/>
        <v>#REF!</v>
      </c>
      <c r="AB17" s="226"/>
      <c r="AC17" s="226"/>
      <c r="AD17" s="204">
        <f t="shared" si="15"/>
        <v>622.57611242044698</v>
      </c>
      <c r="AE17" s="205">
        <f t="shared" si="16"/>
        <v>622.57611242044698</v>
      </c>
      <c r="AF17" s="205">
        <f t="shared" si="17"/>
        <v>622.57611242044698</v>
      </c>
      <c r="AG17" s="205">
        <f t="shared" si="18"/>
        <v>622.57611242044698</v>
      </c>
      <c r="AH17" s="208">
        <f t="shared" si="19"/>
        <v>622.57611242044698</v>
      </c>
      <c r="AI17" s="225"/>
      <c r="AJ17" s="202" t="s">
        <v>332</v>
      </c>
    </row>
    <row r="18" spans="2:36" s="29" customFormat="1" ht="18" customHeight="1" x14ac:dyDescent="0.2">
      <c r="B18" s="107" t="e">
        <f>#REF!</f>
        <v>#REF!</v>
      </c>
      <c r="C18" s="107" t="e">
        <f>#REF!</f>
        <v>#REF!</v>
      </c>
      <c r="D18" s="198"/>
      <c r="E18" s="198"/>
      <c r="F18" s="210">
        <v>7000</v>
      </c>
      <c r="G18" s="211">
        <v>7000</v>
      </c>
      <c r="H18" s="211">
        <v>0</v>
      </c>
      <c r="I18" s="211">
        <v>0</v>
      </c>
      <c r="J18" s="211">
        <v>0</v>
      </c>
      <c r="K18" s="210">
        <f t="shared" si="11"/>
        <v>14000</v>
      </c>
      <c r="L18" s="202" t="s">
        <v>340</v>
      </c>
      <c r="M18" s="682"/>
      <c r="N18" s="107" t="e">
        <f t="shared" si="12"/>
        <v>#REF!</v>
      </c>
      <c r="O18" s="107" t="e">
        <f t="shared" si="12"/>
        <v>#REF!</v>
      </c>
      <c r="P18" s="203"/>
      <c r="Q18" s="203"/>
      <c r="R18" s="204">
        <v>229.13</v>
      </c>
      <c r="S18" s="205">
        <f t="shared" si="13"/>
        <v>229.13</v>
      </c>
      <c r="T18" s="205">
        <f t="shared" si="13"/>
        <v>229.13</v>
      </c>
      <c r="U18" s="205">
        <f t="shared" si="13"/>
        <v>229.13</v>
      </c>
      <c r="V18" s="208">
        <f t="shared" si="13"/>
        <v>229.13</v>
      </c>
      <c r="W18" s="225"/>
      <c r="X18" s="202" t="s">
        <v>332</v>
      </c>
      <c r="Y18" s="682"/>
      <c r="Z18" s="107" t="e">
        <f t="shared" si="14"/>
        <v>#REF!</v>
      </c>
      <c r="AA18" s="107" t="e">
        <f t="shared" si="14"/>
        <v>#REF!</v>
      </c>
      <c r="AB18" s="203"/>
      <c r="AC18" s="203"/>
      <c r="AD18" s="204">
        <f t="shared" si="15"/>
        <v>236.90647463861728</v>
      </c>
      <c r="AE18" s="205">
        <f t="shared" si="16"/>
        <v>236.90647463861728</v>
      </c>
      <c r="AF18" s="205">
        <f t="shared" si="17"/>
        <v>236.90647463861728</v>
      </c>
      <c r="AG18" s="205">
        <f t="shared" si="18"/>
        <v>236.90647463861728</v>
      </c>
      <c r="AH18" s="208">
        <f t="shared" si="19"/>
        <v>236.90647463861728</v>
      </c>
      <c r="AI18" s="225"/>
      <c r="AJ18" s="202" t="s">
        <v>332</v>
      </c>
    </row>
    <row r="19" spans="2:36" s="29" customFormat="1" ht="18" customHeight="1" x14ac:dyDescent="0.2">
      <c r="B19" s="107" t="e">
        <f>#REF!</f>
        <v>#REF!</v>
      </c>
      <c r="C19" s="107" t="e">
        <f>#REF!</f>
        <v>#REF!</v>
      </c>
      <c r="D19" s="198"/>
      <c r="E19" s="198"/>
      <c r="F19" s="210">
        <v>10000</v>
      </c>
      <c r="G19" s="211">
        <v>10000</v>
      </c>
      <c r="H19" s="211">
        <v>20000</v>
      </c>
      <c r="I19" s="211">
        <v>25000</v>
      </c>
      <c r="J19" s="211">
        <v>25000</v>
      </c>
      <c r="K19" s="210">
        <f t="shared" si="11"/>
        <v>90000</v>
      </c>
      <c r="L19" s="202" t="s">
        <v>340</v>
      </c>
      <c r="M19" s="682"/>
      <c r="N19" s="107" t="e">
        <f t="shared" si="12"/>
        <v>#REF!</v>
      </c>
      <c r="O19" s="107" t="e">
        <f t="shared" si="12"/>
        <v>#REF!</v>
      </c>
      <c r="P19" s="203"/>
      <c r="Q19" s="203"/>
      <c r="R19" s="204">
        <v>349</v>
      </c>
      <c r="S19" s="205">
        <f t="shared" si="13"/>
        <v>349</v>
      </c>
      <c r="T19" s="205">
        <f t="shared" si="13"/>
        <v>349</v>
      </c>
      <c r="U19" s="205">
        <f t="shared" si="13"/>
        <v>349</v>
      </c>
      <c r="V19" s="208">
        <f t="shared" si="13"/>
        <v>349</v>
      </c>
      <c r="W19" s="225"/>
      <c r="X19" s="202" t="s">
        <v>332</v>
      </c>
      <c r="Y19" s="682"/>
      <c r="Z19" s="107" t="e">
        <f t="shared" si="14"/>
        <v>#REF!</v>
      </c>
      <c r="AA19" s="107" t="e">
        <f t="shared" si="14"/>
        <v>#REF!</v>
      </c>
      <c r="AB19" s="203"/>
      <c r="AC19" s="203"/>
      <c r="AD19" s="204">
        <f t="shared" si="15"/>
        <v>360.84475908382768</v>
      </c>
      <c r="AE19" s="205">
        <f t="shared" si="16"/>
        <v>360.84475908382768</v>
      </c>
      <c r="AF19" s="205">
        <f t="shared" si="17"/>
        <v>360.84475908382768</v>
      </c>
      <c r="AG19" s="205">
        <f t="shared" si="18"/>
        <v>360.84475908382768</v>
      </c>
      <c r="AH19" s="208">
        <f t="shared" si="19"/>
        <v>360.84475908382768</v>
      </c>
      <c r="AI19" s="225"/>
      <c r="AJ19" s="202" t="s">
        <v>332</v>
      </c>
    </row>
    <row r="20" spans="2:36" s="29" customFormat="1" ht="18" customHeight="1" x14ac:dyDescent="0.2">
      <c r="B20" s="107" t="e">
        <f>#REF!</f>
        <v>#REF!</v>
      </c>
      <c r="C20" s="107" t="e">
        <f>#REF!</f>
        <v>#REF!</v>
      </c>
      <c r="D20" s="198"/>
      <c r="E20" s="198"/>
      <c r="F20" s="210">
        <v>40000</v>
      </c>
      <c r="G20" s="211">
        <v>40000</v>
      </c>
      <c r="H20" s="211">
        <v>40000</v>
      </c>
      <c r="I20" s="211">
        <v>40000</v>
      </c>
      <c r="J20" s="211">
        <v>38000</v>
      </c>
      <c r="K20" s="210">
        <f t="shared" si="11"/>
        <v>198000</v>
      </c>
      <c r="L20" s="202" t="s">
        <v>340</v>
      </c>
      <c r="M20" s="682"/>
      <c r="N20" s="107" t="e">
        <f t="shared" si="12"/>
        <v>#REF!</v>
      </c>
      <c r="O20" s="118" t="e">
        <f t="shared" si="12"/>
        <v>#REF!</v>
      </c>
      <c r="P20" s="213"/>
      <c r="Q20" s="227"/>
      <c r="R20" s="214">
        <v>240.31</v>
      </c>
      <c r="S20" s="215">
        <f t="shared" si="13"/>
        <v>240.31</v>
      </c>
      <c r="T20" s="215">
        <f t="shared" si="13"/>
        <v>240.31</v>
      </c>
      <c r="U20" s="215">
        <f t="shared" si="13"/>
        <v>240.31</v>
      </c>
      <c r="V20" s="216">
        <f t="shared" si="13"/>
        <v>240.31</v>
      </c>
      <c r="W20" s="217"/>
      <c r="X20" s="218" t="s">
        <v>332</v>
      </c>
      <c r="Y20" s="682"/>
      <c r="Z20" s="118" t="e">
        <f t="shared" si="14"/>
        <v>#REF!</v>
      </c>
      <c r="AA20" s="118" t="e">
        <f t="shared" si="14"/>
        <v>#REF!</v>
      </c>
      <c r="AB20" s="213"/>
      <c r="AC20" s="213"/>
      <c r="AD20" s="214">
        <f t="shared" si="15"/>
        <v>248.4659141989531</v>
      </c>
      <c r="AE20" s="215">
        <f t="shared" si="16"/>
        <v>248.4659141989531</v>
      </c>
      <c r="AF20" s="215">
        <f t="shared" si="17"/>
        <v>248.4659141989531</v>
      </c>
      <c r="AG20" s="215">
        <f t="shared" si="18"/>
        <v>248.4659141989531</v>
      </c>
      <c r="AH20" s="216">
        <f t="shared" si="19"/>
        <v>248.4659141989531</v>
      </c>
      <c r="AI20" s="217"/>
      <c r="AJ20" s="218" t="s">
        <v>332</v>
      </c>
    </row>
    <row r="21" spans="2:36" s="54" customFormat="1" ht="18" customHeight="1" thickBot="1" x14ac:dyDescent="0.25">
      <c r="B21" s="123"/>
      <c r="C21" s="48" t="s">
        <v>341</v>
      </c>
      <c r="D21" s="219"/>
      <c r="E21" s="219"/>
      <c r="F21" s="228">
        <f t="shared" ref="F21:K21" si="20">SUM(F15:F20)</f>
        <v>171000</v>
      </c>
      <c r="G21" s="219">
        <f t="shared" si="20"/>
        <v>171000</v>
      </c>
      <c r="H21" s="219">
        <f t="shared" si="20"/>
        <v>176000</v>
      </c>
      <c r="I21" s="219">
        <f t="shared" si="20"/>
        <v>179000</v>
      </c>
      <c r="J21" s="229">
        <f t="shared" si="20"/>
        <v>163000</v>
      </c>
      <c r="K21" s="219">
        <f t="shared" si="20"/>
        <v>860000</v>
      </c>
      <c r="L21" s="228"/>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2:36" s="29" customFormat="1" ht="18" customHeight="1" x14ac:dyDescent="0.2">
      <c r="B22" s="104"/>
      <c r="C22" s="47"/>
      <c r="D22" s="8"/>
      <c r="E22" s="8"/>
      <c r="F22" s="8"/>
      <c r="G22" s="8"/>
      <c r="H22" s="8"/>
      <c r="I22" s="8"/>
      <c r="J22" s="8"/>
      <c r="K22" s="8"/>
      <c r="L22" s="8"/>
      <c r="M22" s="682"/>
      <c r="N22" s="104"/>
      <c r="O22" s="47"/>
      <c r="P22" s="8"/>
      <c r="Q22" s="8"/>
      <c r="R22" s="8"/>
      <c r="S22" s="8"/>
      <c r="T22" s="8"/>
      <c r="U22" s="8"/>
      <c r="V22" s="8"/>
      <c r="W22" s="8"/>
      <c r="X22" s="8"/>
      <c r="Y22" s="682"/>
      <c r="Z22" s="104"/>
      <c r="AA22" s="47"/>
      <c r="AB22" s="8"/>
      <c r="AC22" s="8"/>
      <c r="AD22" s="8"/>
      <c r="AE22" s="8"/>
      <c r="AF22" s="8"/>
      <c r="AG22" s="8"/>
      <c r="AH22" s="8"/>
      <c r="AI22" s="8"/>
      <c r="AJ22" s="8"/>
    </row>
    <row r="23" spans="2:36" s="121" customFormat="1" ht="24" customHeight="1" x14ac:dyDescent="0.2">
      <c r="B23" s="9" t="s">
        <v>342</v>
      </c>
      <c r="C23" s="9"/>
      <c r="D23" s="10"/>
      <c r="E23" s="10"/>
      <c r="F23" s="10"/>
      <c r="G23" s="10"/>
      <c r="H23" s="10"/>
      <c r="I23" s="10"/>
      <c r="J23" s="10"/>
      <c r="K23" s="10"/>
      <c r="L23" s="10"/>
      <c r="M23" s="682"/>
      <c r="N23" s="9" t="s">
        <v>343</v>
      </c>
      <c r="O23" s="9"/>
      <c r="P23" s="10"/>
      <c r="Q23" s="10"/>
      <c r="R23" s="10"/>
      <c r="S23" s="10"/>
      <c r="T23" s="10"/>
      <c r="U23" s="10"/>
      <c r="V23" s="10"/>
      <c r="W23" s="10"/>
      <c r="X23" s="10"/>
      <c r="Y23" s="682"/>
      <c r="Z23" s="9" t="s">
        <v>344</v>
      </c>
      <c r="AA23" s="9"/>
      <c r="AB23" s="10"/>
      <c r="AC23" s="10"/>
      <c r="AD23" s="10"/>
      <c r="AE23" s="10"/>
      <c r="AF23" s="10"/>
      <c r="AG23" s="10"/>
      <c r="AH23" s="10"/>
      <c r="AI23" s="10"/>
      <c r="AJ23" s="10"/>
    </row>
    <row r="24" spans="2:36" s="29" customFormat="1" ht="18" customHeight="1" x14ac:dyDescent="0.2">
      <c r="B24" s="104"/>
      <c r="C24" s="47"/>
      <c r="D24" s="8"/>
      <c r="E24" s="8"/>
      <c r="F24" s="8"/>
      <c r="G24" s="8"/>
      <c r="H24" s="8"/>
      <c r="I24" s="8"/>
      <c r="J24" s="8"/>
      <c r="K24" s="8"/>
      <c r="L24" s="8"/>
      <c r="M24" s="682"/>
      <c r="N24" s="104"/>
      <c r="O24" s="47"/>
      <c r="P24" s="8"/>
      <c r="Q24" s="8"/>
      <c r="R24" s="8"/>
      <c r="S24" s="8"/>
      <c r="T24" s="8"/>
      <c r="U24" s="8"/>
      <c r="V24" s="8"/>
      <c r="W24" s="8"/>
      <c r="X24" s="8"/>
      <c r="Y24" s="682"/>
      <c r="Z24" s="104"/>
      <c r="AA24" s="47"/>
      <c r="AB24" s="8"/>
      <c r="AC24" s="8"/>
      <c r="AD24" s="8"/>
      <c r="AE24" s="8"/>
      <c r="AF24" s="8"/>
      <c r="AG24" s="8"/>
      <c r="AH24" s="8"/>
      <c r="AI24" s="8"/>
      <c r="AJ24" s="8"/>
    </row>
    <row r="25" spans="2:36" s="39" customFormat="1" ht="31.5" x14ac:dyDescent="0.25">
      <c r="B25" s="34" t="s">
        <v>345</v>
      </c>
      <c r="C25" s="105"/>
      <c r="D25" s="60"/>
      <c r="E25" s="60"/>
      <c r="F25" s="58" t="s">
        <v>196</v>
      </c>
      <c r="G25" s="57" t="s">
        <v>197</v>
      </c>
      <c r="H25" s="57" t="s">
        <v>198</v>
      </c>
      <c r="I25" s="57" t="s">
        <v>199</v>
      </c>
      <c r="J25" s="59" t="s">
        <v>200</v>
      </c>
      <c r="K25" s="60" t="s">
        <v>220</v>
      </c>
      <c r="L25" s="60" t="s">
        <v>195</v>
      </c>
      <c r="M25" s="685"/>
      <c r="N25" s="34" t="s">
        <v>346</v>
      </c>
      <c r="O25" s="105"/>
      <c r="P25" s="60"/>
      <c r="Q25" s="60"/>
      <c r="R25" s="58" t="s">
        <v>196</v>
      </c>
      <c r="S25" s="57" t="s">
        <v>197</v>
      </c>
      <c r="T25" s="57" t="s">
        <v>198</v>
      </c>
      <c r="U25" s="57" t="s">
        <v>199</v>
      </c>
      <c r="V25" s="59" t="s">
        <v>200</v>
      </c>
      <c r="W25" s="60" t="str">
        <f>K25</f>
        <v>Total for 
2026/27 to 2030/31</v>
      </c>
      <c r="X25" s="129" t="s">
        <v>195</v>
      </c>
      <c r="Y25" s="685"/>
      <c r="Z25" s="34" t="s">
        <v>346</v>
      </c>
      <c r="AA25" s="105"/>
      <c r="AB25" s="60"/>
      <c r="AC25" s="60"/>
      <c r="AD25" s="58" t="s">
        <v>196</v>
      </c>
      <c r="AE25" s="57" t="s">
        <v>197</v>
      </c>
      <c r="AF25" s="57" t="s">
        <v>198</v>
      </c>
      <c r="AG25" s="57" t="s">
        <v>199</v>
      </c>
      <c r="AH25" s="59" t="s">
        <v>200</v>
      </c>
      <c r="AI25" s="60" t="str">
        <f t="shared" ref="AI25" si="21">K25</f>
        <v>Total for 
2026/27 to 2030/31</v>
      </c>
      <c r="AJ25" s="129" t="s">
        <v>195</v>
      </c>
    </row>
    <row r="26" spans="2:36" s="29" customFormat="1" ht="18" customHeight="1" x14ac:dyDescent="0.2">
      <c r="B26" s="107" t="e">
        <f>#REF!</f>
        <v>#REF!</v>
      </c>
      <c r="C26" s="107" t="e">
        <f>#REF!</f>
        <v>#REF!</v>
      </c>
      <c r="D26" s="198"/>
      <c r="E26" s="198"/>
      <c r="F26" s="210">
        <v>80000</v>
      </c>
      <c r="G26" s="211">
        <v>80000</v>
      </c>
      <c r="H26" s="211">
        <v>80000</v>
      </c>
      <c r="I26" s="211">
        <v>76000</v>
      </c>
      <c r="J26" s="211"/>
      <c r="K26" s="210">
        <f>SUM(F26:J26)</f>
        <v>316000</v>
      </c>
      <c r="L26" s="202" t="s">
        <v>347</v>
      </c>
      <c r="M26" s="682"/>
      <c r="N26" s="107" t="e">
        <f>B26</f>
        <v>#REF!</v>
      </c>
      <c r="O26" s="230" t="e">
        <f>C26</f>
        <v>#REF!</v>
      </c>
      <c r="P26" s="231"/>
      <c r="Q26" s="231"/>
      <c r="R26" s="232">
        <f>25.82</f>
        <v>25.82</v>
      </c>
      <c r="S26" s="233">
        <f>R26</f>
        <v>25.82</v>
      </c>
      <c r="T26" s="233">
        <f>S26</f>
        <v>25.82</v>
      </c>
      <c r="U26" s="233">
        <f>T26</f>
        <v>25.82</v>
      </c>
      <c r="V26" s="234">
        <f>U26</f>
        <v>25.82</v>
      </c>
      <c r="W26" s="235"/>
      <c r="X26" s="236" t="s">
        <v>332</v>
      </c>
      <c r="Y26" s="682"/>
      <c r="Z26" s="230" t="e">
        <f>B26</f>
        <v>#REF!</v>
      </c>
      <c r="AA26" s="230" t="e">
        <f>C26</f>
        <v>#REF!</v>
      </c>
      <c r="AB26" s="231"/>
      <c r="AC26" s="231"/>
      <c r="AD26" s="232">
        <f t="shared" ref="AD26" si="22">R26*_xlfn.SINGLE(Dec19Jun21CPI)</f>
        <v>26.696308537376591</v>
      </c>
      <c r="AE26" s="233">
        <f t="shared" ref="AE26" si="23">S26*_xlfn.SINGLE(Dec19Jun21CPI)</f>
        <v>26.696308537376591</v>
      </c>
      <c r="AF26" s="233">
        <f t="shared" ref="AF26" si="24">T26*_xlfn.SINGLE(Dec19Jun21CPI)</f>
        <v>26.696308537376591</v>
      </c>
      <c r="AG26" s="233">
        <f t="shared" ref="AG26" si="25">U26*_xlfn.SINGLE(Dec19Jun21CPI)</f>
        <v>26.696308537376591</v>
      </c>
      <c r="AH26" s="234">
        <f t="shared" ref="AH26" si="26">V26*_xlfn.SINGLE(Dec19Jun21CPI)</f>
        <v>26.696308537376591</v>
      </c>
      <c r="AI26" s="235"/>
      <c r="AJ26" s="236" t="s">
        <v>332</v>
      </c>
    </row>
    <row r="27" spans="2:36" s="54" customFormat="1" ht="18" customHeight="1" thickBot="1" x14ac:dyDescent="0.25">
      <c r="B27" s="119"/>
      <c r="C27" s="119" t="s">
        <v>348</v>
      </c>
      <c r="D27" s="219"/>
      <c r="E27" s="219"/>
      <c r="F27" s="228">
        <f t="shared" ref="F27:K27" si="27">SUM(F26:F26)</f>
        <v>80000</v>
      </c>
      <c r="G27" s="219">
        <f t="shared" si="27"/>
        <v>80000</v>
      </c>
      <c r="H27" s="219">
        <f t="shared" si="27"/>
        <v>80000</v>
      </c>
      <c r="I27" s="219">
        <f t="shared" si="27"/>
        <v>76000</v>
      </c>
      <c r="J27" s="229">
        <f t="shared" si="27"/>
        <v>0</v>
      </c>
      <c r="K27" s="219">
        <f t="shared" si="27"/>
        <v>316000</v>
      </c>
      <c r="L27" s="220"/>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2:36" s="29" customFormat="1" ht="18" customHeight="1" x14ac:dyDescent="0.2">
      <c r="B28" s="104"/>
      <c r="C28" s="47"/>
      <c r="D28" s="8"/>
      <c r="E28" s="8"/>
      <c r="F28" s="8"/>
      <c r="G28" s="8"/>
      <c r="H28" s="8"/>
      <c r="I28" s="8"/>
      <c r="J28" s="8"/>
      <c r="K28" s="8"/>
      <c r="L28" s="8"/>
      <c r="M28" s="682"/>
      <c r="N28" s="104"/>
      <c r="O28" s="47"/>
      <c r="P28" s="8"/>
      <c r="Q28" s="8"/>
      <c r="R28" s="8"/>
      <c r="S28" s="8"/>
      <c r="T28" s="8"/>
      <c r="U28" s="8"/>
      <c r="V28" s="8"/>
      <c r="W28" s="8"/>
      <c r="X28" s="8"/>
      <c r="Y28" s="682"/>
      <c r="Z28" s="104"/>
      <c r="AA28" s="47"/>
      <c r="AB28" s="8"/>
      <c r="AC28" s="8"/>
      <c r="AD28" s="8"/>
      <c r="AE28" s="8"/>
      <c r="AF28" s="8"/>
      <c r="AG28" s="8"/>
      <c r="AH28" s="8"/>
      <c r="AI28" s="8"/>
      <c r="AJ28" s="8"/>
    </row>
    <row r="29" spans="2:36" s="121" customFormat="1" ht="24" customHeight="1" x14ac:dyDescent="0.2">
      <c r="B29" s="9" t="s">
        <v>349</v>
      </c>
      <c r="C29" s="9"/>
      <c r="D29" s="10"/>
      <c r="E29" s="10"/>
      <c r="F29" s="10"/>
      <c r="G29" s="10"/>
      <c r="H29" s="10"/>
      <c r="I29" s="10"/>
      <c r="J29" s="10"/>
      <c r="K29" s="10"/>
      <c r="L29" s="10"/>
      <c r="M29" s="682"/>
      <c r="N29" s="9" t="s">
        <v>350</v>
      </c>
      <c r="O29" s="9"/>
      <c r="P29" s="10"/>
      <c r="Q29" s="10"/>
      <c r="R29" s="10"/>
      <c r="S29" s="10"/>
      <c r="T29" s="10"/>
      <c r="U29" s="10"/>
      <c r="V29" s="10"/>
      <c r="W29" s="10"/>
      <c r="X29" s="10"/>
      <c r="Y29" s="682"/>
      <c r="Z29" s="9" t="s">
        <v>351</v>
      </c>
      <c r="AA29" s="9"/>
      <c r="AB29" s="10"/>
      <c r="AC29" s="10"/>
      <c r="AD29" s="10"/>
      <c r="AE29" s="10"/>
      <c r="AF29" s="10"/>
      <c r="AG29" s="10"/>
      <c r="AH29" s="10"/>
      <c r="AI29" s="10"/>
      <c r="AJ29" s="10"/>
    </row>
    <row r="30" spans="2:36" s="29" customFormat="1" ht="18" customHeight="1" x14ac:dyDescent="0.2">
      <c r="B30" s="104"/>
      <c r="C30" s="47"/>
      <c r="D30" s="8"/>
      <c r="E30" s="8"/>
      <c r="F30" s="8"/>
      <c r="G30" s="8"/>
      <c r="H30" s="8"/>
      <c r="I30" s="8"/>
      <c r="J30" s="8"/>
      <c r="K30" s="8"/>
      <c r="L30" s="8"/>
      <c r="M30" s="682"/>
      <c r="N30" s="104"/>
      <c r="O30" s="47"/>
      <c r="P30" s="8"/>
      <c r="Q30" s="8"/>
      <c r="R30" s="8"/>
      <c r="S30" s="8"/>
      <c r="T30" s="8"/>
      <c r="U30" s="8"/>
      <c r="V30" s="8"/>
      <c r="W30" s="8"/>
      <c r="X30" s="8"/>
      <c r="Y30" s="682"/>
      <c r="Z30" s="104"/>
      <c r="AA30" s="47"/>
      <c r="AB30" s="8"/>
      <c r="AC30" s="8"/>
      <c r="AD30" s="8"/>
      <c r="AE30" s="8"/>
      <c r="AF30" s="8"/>
      <c r="AG30" s="8"/>
      <c r="AH30" s="8"/>
      <c r="AI30" s="8"/>
      <c r="AJ30" s="8"/>
    </row>
    <row r="31" spans="2:36" s="39" customFormat="1" ht="31.5" x14ac:dyDescent="0.25">
      <c r="B31" s="34" t="s">
        <v>352</v>
      </c>
      <c r="C31" s="105"/>
      <c r="D31" s="60"/>
      <c r="E31" s="60"/>
      <c r="F31" s="129" t="s">
        <v>196</v>
      </c>
      <c r="G31" s="60" t="s">
        <v>197</v>
      </c>
      <c r="H31" s="60" t="s">
        <v>198</v>
      </c>
      <c r="I31" s="60" t="s">
        <v>199</v>
      </c>
      <c r="J31" s="93" t="s">
        <v>200</v>
      </c>
      <c r="K31" s="60" t="s">
        <v>220</v>
      </c>
      <c r="L31" s="60" t="s">
        <v>195</v>
      </c>
      <c r="M31" s="685"/>
      <c r="N31" s="34" t="s">
        <v>346</v>
      </c>
      <c r="O31" s="105"/>
      <c r="P31" s="60"/>
      <c r="Q31" s="60"/>
      <c r="R31" s="58" t="s">
        <v>196</v>
      </c>
      <c r="S31" s="57" t="s">
        <v>197</v>
      </c>
      <c r="T31" s="57" t="s">
        <v>198</v>
      </c>
      <c r="U31" s="57" t="s">
        <v>199</v>
      </c>
      <c r="V31" s="59" t="s">
        <v>200</v>
      </c>
      <c r="W31" s="60" t="str">
        <f>K31</f>
        <v>Total for 
2026/27 to 2030/31</v>
      </c>
      <c r="X31" s="129" t="s">
        <v>195</v>
      </c>
      <c r="Y31" s="685"/>
      <c r="Z31" s="34" t="s">
        <v>346</v>
      </c>
      <c r="AA31" s="105"/>
      <c r="AB31" s="60"/>
      <c r="AC31" s="60"/>
      <c r="AD31" s="58" t="s">
        <v>175</v>
      </c>
      <c r="AE31" s="57" t="s">
        <v>173</v>
      </c>
      <c r="AF31" s="57" t="s">
        <v>171</v>
      </c>
      <c r="AG31" s="57" t="s">
        <v>169</v>
      </c>
      <c r="AH31" s="59" t="s">
        <v>193</v>
      </c>
      <c r="AI31" s="60" t="str">
        <f t="shared" ref="AI31" si="28">K31</f>
        <v>Total for 
2026/27 to 2030/31</v>
      </c>
      <c r="AJ31" s="129" t="s">
        <v>195</v>
      </c>
    </row>
    <row r="32" spans="2:36" s="29" customFormat="1" ht="18" customHeight="1" x14ac:dyDescent="0.2">
      <c r="B32" s="107" t="e">
        <f>#REF!</f>
        <v>#REF!</v>
      </c>
      <c r="C32" s="107" t="e">
        <f>#REF!</f>
        <v>#REF!</v>
      </c>
      <c r="D32" s="198"/>
      <c r="E32" s="198"/>
      <c r="F32" s="210">
        <f>92</f>
        <v>92</v>
      </c>
      <c r="G32" s="211">
        <v>92</v>
      </c>
      <c r="H32" s="211">
        <v>91</v>
      </c>
      <c r="I32" s="211">
        <v>91</v>
      </c>
      <c r="J32" s="212">
        <v>91</v>
      </c>
      <c r="K32" s="210">
        <f>SUM(F32:J32)</f>
        <v>457</v>
      </c>
      <c r="L32" s="202" t="s">
        <v>347</v>
      </c>
      <c r="M32" s="682"/>
      <c r="N32" s="114" t="e">
        <f t="shared" ref="N32:O33" si="29">B32</f>
        <v>#REF!</v>
      </c>
      <c r="O32" s="107" t="e">
        <f t="shared" si="29"/>
        <v>#REF!</v>
      </c>
      <c r="P32" s="203"/>
      <c r="Q32" s="203"/>
      <c r="R32" s="204">
        <f>14819</f>
        <v>14819</v>
      </c>
      <c r="S32" s="205">
        <f t="shared" ref="S32:V33" si="30">R32</f>
        <v>14819</v>
      </c>
      <c r="T32" s="205">
        <f t="shared" si="30"/>
        <v>14819</v>
      </c>
      <c r="U32" s="205">
        <f t="shared" si="30"/>
        <v>14819</v>
      </c>
      <c r="V32" s="205">
        <f t="shared" si="30"/>
        <v>14819</v>
      </c>
      <c r="W32" s="207"/>
      <c r="X32" s="237" t="s">
        <v>332</v>
      </c>
      <c r="Y32" s="682"/>
      <c r="Z32" s="114" t="e">
        <f>B32</f>
        <v>#REF!</v>
      </c>
      <c r="AA32" s="107" t="e">
        <f>C32</f>
        <v>#REF!</v>
      </c>
      <c r="AB32" s="203"/>
      <c r="AC32" s="203"/>
      <c r="AD32" s="204">
        <f t="shared" ref="AD32:AD33" si="31">R32*_xlfn.SINGLE(Dec19Jun21CPI)</f>
        <v>15321.944082702701</v>
      </c>
      <c r="AE32" s="205">
        <f t="shared" ref="AE32:AE33" si="32">S32*_xlfn.SINGLE(Dec19Jun21CPI)</f>
        <v>15321.944082702701</v>
      </c>
      <c r="AF32" s="205">
        <f t="shared" ref="AF32:AF33" si="33">T32*_xlfn.SINGLE(Dec19Jun21CPI)</f>
        <v>15321.944082702701</v>
      </c>
      <c r="AG32" s="205">
        <f t="shared" ref="AG32:AG33" si="34">U32*_xlfn.SINGLE(Dec19Jun21CPI)</f>
        <v>15321.944082702701</v>
      </c>
      <c r="AH32" s="205">
        <f t="shared" ref="AH32:AH33" si="35">V32*_xlfn.SINGLE(Dec19Jun21CPI)</f>
        <v>15321.944082702701</v>
      </c>
      <c r="AI32" s="207"/>
      <c r="AJ32" s="237" t="s">
        <v>332</v>
      </c>
    </row>
    <row r="33" spans="2:36" s="29" customFormat="1" ht="18" customHeight="1" x14ac:dyDescent="0.2">
      <c r="B33" s="107" t="e">
        <f>#REF!</f>
        <v>#REF!</v>
      </c>
      <c r="C33" s="107" t="e">
        <f>#REF!</f>
        <v>#REF!</v>
      </c>
      <c r="D33" s="198"/>
      <c r="E33" s="198"/>
      <c r="F33" s="210">
        <v>490</v>
      </c>
      <c r="G33" s="211">
        <v>490</v>
      </c>
      <c r="H33" s="211">
        <v>490</v>
      </c>
      <c r="I33" s="211">
        <v>490</v>
      </c>
      <c r="J33" s="212">
        <v>490</v>
      </c>
      <c r="K33" s="210">
        <f>SUM(F33:J33)</f>
        <v>2450</v>
      </c>
      <c r="L33" s="202" t="s">
        <v>347</v>
      </c>
      <c r="M33" s="682"/>
      <c r="N33" s="118" t="e">
        <f t="shared" si="29"/>
        <v>#REF!</v>
      </c>
      <c r="O33" s="118" t="e">
        <f t="shared" si="29"/>
        <v>#REF!</v>
      </c>
      <c r="P33" s="213"/>
      <c r="Q33" s="227"/>
      <c r="R33" s="214">
        <f>2026.54</f>
        <v>2026.54</v>
      </c>
      <c r="S33" s="215">
        <f t="shared" si="30"/>
        <v>2026.54</v>
      </c>
      <c r="T33" s="215">
        <f t="shared" si="30"/>
        <v>2026.54</v>
      </c>
      <c r="U33" s="215">
        <f t="shared" si="30"/>
        <v>2026.54</v>
      </c>
      <c r="V33" s="216">
        <f t="shared" si="30"/>
        <v>2026.54</v>
      </c>
      <c r="W33" s="217"/>
      <c r="X33" s="218" t="s">
        <v>332</v>
      </c>
      <c r="Y33" s="682"/>
      <c r="Z33" s="118" t="e">
        <f>B33</f>
        <v>#REF!</v>
      </c>
      <c r="AA33" s="118" t="e">
        <f>C33</f>
        <v>#REF!</v>
      </c>
      <c r="AB33" s="213"/>
      <c r="AC33" s="213"/>
      <c r="AD33" s="214">
        <f t="shared" si="31"/>
        <v>2095.3190202685964</v>
      </c>
      <c r="AE33" s="215">
        <f t="shared" si="32"/>
        <v>2095.3190202685964</v>
      </c>
      <c r="AF33" s="215">
        <f t="shared" si="33"/>
        <v>2095.3190202685964</v>
      </c>
      <c r="AG33" s="215">
        <f t="shared" si="34"/>
        <v>2095.3190202685964</v>
      </c>
      <c r="AH33" s="215">
        <f t="shared" si="35"/>
        <v>2095.3190202685964</v>
      </c>
      <c r="AI33" s="217"/>
      <c r="AJ33" s="218" t="s">
        <v>332</v>
      </c>
    </row>
    <row r="34" spans="2:36" s="54" customFormat="1" ht="18" customHeight="1" thickBot="1" x14ac:dyDescent="0.25">
      <c r="B34" s="119"/>
      <c r="C34" s="119" t="s">
        <v>353</v>
      </c>
      <c r="D34" s="219"/>
      <c r="E34" s="219"/>
      <c r="F34" s="228">
        <f t="shared" ref="F34:K34" si="36">SUM(F32:F33)</f>
        <v>582</v>
      </c>
      <c r="G34" s="219">
        <f t="shared" si="36"/>
        <v>582</v>
      </c>
      <c r="H34" s="219">
        <f t="shared" si="36"/>
        <v>581</v>
      </c>
      <c r="I34" s="219">
        <f t="shared" si="36"/>
        <v>581</v>
      </c>
      <c r="J34" s="229">
        <f t="shared" si="36"/>
        <v>581</v>
      </c>
      <c r="K34" s="219">
        <f t="shared" si="36"/>
        <v>2907</v>
      </c>
      <c r="L34" s="220"/>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2:36" s="29" customFormat="1" ht="18" customHeight="1" x14ac:dyDescent="0.2">
      <c r="B35" s="104"/>
      <c r="C35" s="47"/>
      <c r="D35" s="8"/>
      <c r="E35" s="8"/>
      <c r="F35" s="8"/>
      <c r="G35" s="8"/>
      <c r="H35" s="8"/>
      <c r="I35" s="8"/>
      <c r="J35" s="8"/>
      <c r="K35" s="8"/>
      <c r="L35" s="8"/>
      <c r="M35" s="682"/>
      <c r="N35" s="104"/>
      <c r="O35" s="47"/>
      <c r="P35" s="8"/>
      <c r="Q35" s="8"/>
      <c r="R35" s="8"/>
      <c r="S35" s="8"/>
      <c r="T35" s="8"/>
      <c r="U35" s="8"/>
      <c r="V35" s="8"/>
      <c r="W35" s="8"/>
      <c r="X35" s="8"/>
      <c r="Y35" s="682"/>
      <c r="Z35" s="104"/>
      <c r="AA35" s="47"/>
      <c r="AB35" s="8"/>
      <c r="AC35" s="8"/>
      <c r="AD35" s="8"/>
      <c r="AE35" s="8"/>
      <c r="AF35" s="8"/>
      <c r="AG35" s="8"/>
      <c r="AH35" s="8"/>
      <c r="AI35" s="8"/>
      <c r="AJ35" s="8"/>
    </row>
    <row r="36" spans="2:36" s="121" customFormat="1" ht="24" customHeight="1" x14ac:dyDescent="0.2">
      <c r="B36" s="9" t="s">
        <v>354</v>
      </c>
      <c r="C36" s="9"/>
      <c r="D36" s="10"/>
      <c r="E36" s="10"/>
      <c r="F36" s="10"/>
      <c r="G36" s="10"/>
      <c r="H36" s="10"/>
      <c r="I36" s="10"/>
      <c r="J36" s="10"/>
      <c r="K36" s="10"/>
      <c r="L36" s="10"/>
      <c r="M36" s="682"/>
      <c r="N36" s="9" t="s">
        <v>355</v>
      </c>
      <c r="O36" s="9"/>
      <c r="P36" s="10"/>
      <c r="Q36" s="10"/>
      <c r="R36" s="10"/>
      <c r="S36" s="10"/>
      <c r="T36" s="10"/>
      <c r="U36" s="10"/>
      <c r="V36" s="10"/>
      <c r="W36" s="10"/>
      <c r="X36" s="10"/>
      <c r="Y36" s="682"/>
      <c r="Z36" s="9" t="s">
        <v>356</v>
      </c>
      <c r="AA36" s="9"/>
      <c r="AB36" s="10"/>
      <c r="AC36" s="10"/>
      <c r="AD36" s="10"/>
      <c r="AE36" s="10"/>
      <c r="AF36" s="10"/>
      <c r="AG36" s="10"/>
      <c r="AH36" s="10"/>
      <c r="AI36" s="10"/>
      <c r="AJ36" s="10"/>
    </row>
    <row r="37" spans="2:36" x14ac:dyDescent="0.2">
      <c r="B37" s="104"/>
      <c r="C37" s="47"/>
      <c r="D37" s="8"/>
      <c r="E37" s="8"/>
      <c r="F37" s="8"/>
      <c r="G37" s="8"/>
      <c r="H37" s="8"/>
      <c r="I37" s="8"/>
      <c r="J37" s="8"/>
      <c r="K37" s="8"/>
      <c r="L37" s="8"/>
      <c r="M37" s="682"/>
      <c r="N37" s="104"/>
      <c r="O37" s="47"/>
      <c r="P37" s="8"/>
      <c r="Q37" s="8"/>
      <c r="R37" s="8"/>
      <c r="S37" s="8"/>
      <c r="T37" s="8"/>
      <c r="U37" s="8"/>
      <c r="V37" s="8"/>
      <c r="W37" s="8"/>
      <c r="X37" s="8"/>
      <c r="Y37" s="682"/>
      <c r="Z37" s="104"/>
      <c r="AA37" s="47"/>
      <c r="AB37" s="8"/>
      <c r="AC37" s="8"/>
      <c r="AD37" s="8"/>
      <c r="AE37" s="8"/>
      <c r="AF37" s="8"/>
      <c r="AG37" s="8"/>
      <c r="AH37" s="8"/>
      <c r="AI37" s="8"/>
      <c r="AJ37" s="8"/>
    </row>
    <row r="38" spans="2:36" s="61" customFormat="1" ht="31.5" x14ac:dyDescent="0.25">
      <c r="B38" s="34" t="s">
        <v>357</v>
      </c>
      <c r="C38" s="105"/>
      <c r="D38" s="60"/>
      <c r="E38" s="57"/>
      <c r="F38" s="58" t="s">
        <v>196</v>
      </c>
      <c r="G38" s="57" t="s">
        <v>197</v>
      </c>
      <c r="H38" s="57" t="s">
        <v>198</v>
      </c>
      <c r="I38" s="57" t="s">
        <v>199</v>
      </c>
      <c r="J38" s="59" t="s">
        <v>200</v>
      </c>
      <c r="K38" s="60" t="s">
        <v>220</v>
      </c>
      <c r="L38" s="129" t="s">
        <v>195</v>
      </c>
      <c r="M38" s="685"/>
      <c r="N38" s="34" t="s">
        <v>358</v>
      </c>
      <c r="O38" s="105"/>
      <c r="P38" s="60"/>
      <c r="Q38" s="57"/>
      <c r="R38" s="58" t="s">
        <v>196</v>
      </c>
      <c r="S38" s="57" t="s">
        <v>197</v>
      </c>
      <c r="T38" s="57" t="s">
        <v>198</v>
      </c>
      <c r="U38" s="57" t="s">
        <v>199</v>
      </c>
      <c r="V38" s="59" t="s">
        <v>200</v>
      </c>
      <c r="W38" s="60" t="str">
        <f>K38</f>
        <v>Total for 
2026/27 to 2030/31</v>
      </c>
      <c r="X38" s="129" t="s">
        <v>195</v>
      </c>
      <c r="Y38" s="685"/>
      <c r="Z38" s="34" t="s">
        <v>358</v>
      </c>
      <c r="AA38" s="105"/>
      <c r="AB38" s="60"/>
      <c r="AC38" s="57"/>
      <c r="AD38" s="58" t="s">
        <v>196</v>
      </c>
      <c r="AE38" s="57" t="s">
        <v>197</v>
      </c>
      <c r="AF38" s="57" t="s">
        <v>198</v>
      </c>
      <c r="AG38" s="57" t="s">
        <v>199</v>
      </c>
      <c r="AH38" s="59" t="s">
        <v>200</v>
      </c>
      <c r="AI38" s="60" t="str">
        <f t="shared" ref="AI38" si="37">K38</f>
        <v>Total for 
2026/27 to 2030/31</v>
      </c>
      <c r="AJ38" s="129" t="s">
        <v>195</v>
      </c>
    </row>
    <row r="39" spans="2:36" ht="18" customHeight="1" x14ac:dyDescent="0.2">
      <c r="B39" s="107" t="e">
        <f>#REF!</f>
        <v>#REF!</v>
      </c>
      <c r="C39" s="107" t="e">
        <f>#REF!</f>
        <v>#REF!</v>
      </c>
      <c r="D39" s="198"/>
      <c r="E39" s="198"/>
      <c r="F39" s="199">
        <f>'Growth Capex Volumes'!F101</f>
        <v>36881.452412485283</v>
      </c>
      <c r="G39" s="200">
        <f>'Growth Capex Volumes'!G101</f>
        <v>16664.919793201909</v>
      </c>
      <c r="H39" s="200">
        <f>'Growth Capex Volumes'!H101</f>
        <v>23471.98422305967</v>
      </c>
      <c r="I39" s="200">
        <f>'Growth Capex Volumes'!I101</f>
        <v>25387.016996474558</v>
      </c>
      <c r="J39" s="200">
        <f>'Growth Capex Volumes'!J101</f>
        <v>27307.911736732407</v>
      </c>
      <c r="K39" s="210">
        <f>SUM(F39:J39)</f>
        <v>129713.28516195383</v>
      </c>
      <c r="L39" s="202" t="s">
        <v>359</v>
      </c>
      <c r="M39" s="682"/>
      <c r="N39" s="107" t="e">
        <f t="shared" ref="N39:O41" si="38">B39</f>
        <v>#REF!</v>
      </c>
      <c r="O39" s="107" t="e">
        <f t="shared" si="38"/>
        <v>#REF!</v>
      </c>
      <c r="P39" s="203"/>
      <c r="Q39" s="203"/>
      <c r="R39" s="204">
        <f>62.44</f>
        <v>62.44</v>
      </c>
      <c r="S39" s="205">
        <f>R39</f>
        <v>62.44</v>
      </c>
      <c r="T39" s="205">
        <f>S39</f>
        <v>62.44</v>
      </c>
      <c r="U39" s="205">
        <f>T39</f>
        <v>62.44</v>
      </c>
      <c r="V39" s="205">
        <f>U39</f>
        <v>62.44</v>
      </c>
      <c r="W39" s="238"/>
      <c r="X39" s="202" t="s">
        <v>332</v>
      </c>
      <c r="Y39" s="682"/>
      <c r="Z39" s="107" t="e">
        <f t="shared" ref="Z39:AA41" si="39">B39</f>
        <v>#REF!</v>
      </c>
      <c r="AA39" s="107" t="e">
        <f t="shared" si="39"/>
        <v>#REF!</v>
      </c>
      <c r="AB39" s="203"/>
      <c r="AC39" s="203"/>
      <c r="AD39" s="204">
        <f t="shared" ref="AD39:AD41" si="40">R39*_xlfn.SINGLE(Dec19Jun21CPI)</f>
        <v>64.559159762734097</v>
      </c>
      <c r="AE39" s="205">
        <f t="shared" ref="AE39:AE41" si="41">S39*_xlfn.SINGLE(Dec19Jun21CPI)</f>
        <v>64.559159762734097</v>
      </c>
      <c r="AF39" s="205">
        <f t="shared" ref="AF39:AF41" si="42">T39*_xlfn.SINGLE(Dec19Jun21CPI)</f>
        <v>64.559159762734097</v>
      </c>
      <c r="AG39" s="205">
        <f t="shared" ref="AG39:AG41" si="43">U39*_xlfn.SINGLE(Dec19Jun21CPI)</f>
        <v>64.559159762734097</v>
      </c>
      <c r="AH39" s="205">
        <f t="shared" ref="AH39:AH41" si="44">V39*_xlfn.SINGLE(Dec19Jun21CPI)</f>
        <v>64.559159762734097</v>
      </c>
      <c r="AI39" s="238"/>
      <c r="AJ39" s="202" t="s">
        <v>332</v>
      </c>
    </row>
    <row r="40" spans="2:36" ht="18" customHeight="1" x14ac:dyDescent="0.2">
      <c r="B40" s="107" t="e">
        <f>#REF!</f>
        <v>#REF!</v>
      </c>
      <c r="C40" s="107" t="e">
        <f>#REF!</f>
        <v>#REF!</v>
      </c>
      <c r="D40" s="198"/>
      <c r="E40" s="198"/>
      <c r="F40" s="210">
        <f>'Growth Capex Volumes'!F102</f>
        <v>13935.351342932765</v>
      </c>
      <c r="G40" s="211">
        <f>'Growth Capex Volumes'!G102</f>
        <v>6296.70192547642</v>
      </c>
      <c r="H40" s="211">
        <f>'Growth Capex Volumes'!H102</f>
        <v>8868.6948443869587</v>
      </c>
      <c r="I40" s="211">
        <f>'Growth Capex Volumes'!I102</f>
        <v>9592.2741175755964</v>
      </c>
      <c r="J40" s="211">
        <f>'Growth Capex Volumes'!J102</f>
        <v>10318.068286387204</v>
      </c>
      <c r="K40" s="210">
        <f>SUM(F40:J40)</f>
        <v>49011.090516758944</v>
      </c>
      <c r="L40" s="202" t="s">
        <v>359</v>
      </c>
      <c r="M40" s="682"/>
      <c r="N40" s="107" t="e">
        <f t="shared" si="38"/>
        <v>#REF!</v>
      </c>
      <c r="O40" s="107" t="e">
        <f t="shared" si="38"/>
        <v>#REF!</v>
      </c>
      <c r="P40" s="203"/>
      <c r="Q40" s="203"/>
      <c r="R40" s="204">
        <f>214.18</f>
        <v>214.18</v>
      </c>
      <c r="S40" s="205">
        <f t="shared" ref="S40:V41" si="45">R40</f>
        <v>214.18</v>
      </c>
      <c r="T40" s="205">
        <f t="shared" si="45"/>
        <v>214.18</v>
      </c>
      <c r="U40" s="205">
        <f t="shared" si="45"/>
        <v>214.18</v>
      </c>
      <c r="V40" s="205">
        <f t="shared" si="45"/>
        <v>214.18</v>
      </c>
      <c r="W40" s="238"/>
      <c r="X40" s="202" t="s">
        <v>332</v>
      </c>
      <c r="Y40" s="682"/>
      <c r="Z40" s="107" t="e">
        <f t="shared" si="39"/>
        <v>#REF!</v>
      </c>
      <c r="AA40" s="107" t="e">
        <f t="shared" si="39"/>
        <v>#REF!</v>
      </c>
      <c r="AB40" s="203"/>
      <c r="AC40" s="203"/>
      <c r="AD40" s="204">
        <f t="shared" si="40"/>
        <v>221.44908452886594</v>
      </c>
      <c r="AE40" s="205">
        <f t="shared" si="41"/>
        <v>221.44908452886594</v>
      </c>
      <c r="AF40" s="205">
        <f t="shared" si="42"/>
        <v>221.44908452886594</v>
      </c>
      <c r="AG40" s="205">
        <f t="shared" si="43"/>
        <v>221.44908452886594</v>
      </c>
      <c r="AH40" s="205">
        <f t="shared" si="44"/>
        <v>221.44908452886594</v>
      </c>
      <c r="AI40" s="238"/>
      <c r="AJ40" s="202" t="s">
        <v>332</v>
      </c>
    </row>
    <row r="41" spans="2:36" ht="18" customHeight="1" x14ac:dyDescent="0.2">
      <c r="B41" s="107" t="e">
        <f>#REF!</f>
        <v>#REF!</v>
      </c>
      <c r="C41" s="107" t="e">
        <f>#REF!</f>
        <v>#REF!</v>
      </c>
      <c r="D41" s="198"/>
      <c r="E41" s="198"/>
      <c r="F41" s="210">
        <f>'Growth Capex Volumes'!F103</f>
        <v>6388.0522499528879</v>
      </c>
      <c r="G41" s="211">
        <f>'Growth Capex Volumes'!G103</f>
        <v>569.60846652890621</v>
      </c>
      <c r="H41" s="211">
        <f>'Growth Capex Volumes'!H103</f>
        <v>1508.1921377488964</v>
      </c>
      <c r="I41" s="211">
        <f>'Growth Capex Volumes'!I103</f>
        <v>1507.3936434629538</v>
      </c>
      <c r="J41" s="212">
        <f>'Growth Capex Volumes'!J103</f>
        <v>1502.9858474556806</v>
      </c>
      <c r="K41" s="210">
        <f>SUM(F41:J41)</f>
        <v>11476.232345149325</v>
      </c>
      <c r="L41" s="202" t="s">
        <v>359</v>
      </c>
      <c r="M41" s="682"/>
      <c r="N41" s="118" t="e">
        <f t="shared" si="38"/>
        <v>#REF!</v>
      </c>
      <c r="O41" s="118" t="e">
        <f t="shared" si="38"/>
        <v>#REF!</v>
      </c>
      <c r="P41" s="213"/>
      <c r="Q41" s="213"/>
      <c r="R41" s="214">
        <f>598.94</f>
        <v>598.94000000000005</v>
      </c>
      <c r="S41" s="215">
        <f t="shared" si="45"/>
        <v>598.94000000000005</v>
      </c>
      <c r="T41" s="215">
        <f t="shared" si="45"/>
        <v>598.94000000000005</v>
      </c>
      <c r="U41" s="215">
        <f t="shared" si="45"/>
        <v>598.94000000000005</v>
      </c>
      <c r="V41" s="216">
        <f t="shared" si="45"/>
        <v>598.94000000000005</v>
      </c>
      <c r="W41" s="239"/>
      <c r="X41" s="218" t="s">
        <v>332</v>
      </c>
      <c r="Y41" s="682"/>
      <c r="Z41" s="118" t="e">
        <f t="shared" si="39"/>
        <v>#REF!</v>
      </c>
      <c r="AA41" s="118" t="e">
        <f t="shared" si="39"/>
        <v>#REF!</v>
      </c>
      <c r="AB41" s="213"/>
      <c r="AC41" s="213"/>
      <c r="AD41" s="214">
        <f t="shared" si="40"/>
        <v>619.26750717956384</v>
      </c>
      <c r="AE41" s="215">
        <f t="shared" si="41"/>
        <v>619.26750717956384</v>
      </c>
      <c r="AF41" s="215">
        <f t="shared" si="42"/>
        <v>619.26750717956384</v>
      </c>
      <c r="AG41" s="215">
        <f t="shared" si="43"/>
        <v>619.26750717956384</v>
      </c>
      <c r="AH41" s="216">
        <f t="shared" si="44"/>
        <v>619.26750717956384</v>
      </c>
      <c r="AI41" s="239"/>
      <c r="AJ41" s="218" t="s">
        <v>332</v>
      </c>
    </row>
    <row r="42" spans="2:36" s="54" customFormat="1" ht="18" customHeight="1" thickBot="1" x14ac:dyDescent="0.25">
      <c r="B42" s="119"/>
      <c r="C42" s="119" t="s">
        <v>360</v>
      </c>
      <c r="D42" s="219"/>
      <c r="E42" s="219"/>
      <c r="F42" s="220">
        <f t="shared" ref="F42:K42" si="46">SUM(F39:F41)</f>
        <v>57204.856005370937</v>
      </c>
      <c r="G42" s="221">
        <f t="shared" si="46"/>
        <v>23531.230185207234</v>
      </c>
      <c r="H42" s="221">
        <f t="shared" si="46"/>
        <v>33848.871205195523</v>
      </c>
      <c r="I42" s="221">
        <f t="shared" si="46"/>
        <v>36486.684757513103</v>
      </c>
      <c r="J42" s="222">
        <f t="shared" si="46"/>
        <v>39128.965870575295</v>
      </c>
      <c r="K42" s="220">
        <f t="shared" si="46"/>
        <v>190200.60802386209</v>
      </c>
      <c r="L42" s="220"/>
      <c r="M42" s="22"/>
      <c r="N42" s="22"/>
      <c r="O42" s="22"/>
      <c r="P42" s="22"/>
      <c r="Q42" s="22"/>
      <c r="R42" s="22"/>
      <c r="S42" s="22"/>
      <c r="T42" s="22"/>
      <c r="U42" s="22"/>
      <c r="V42" s="22"/>
      <c r="W42" s="22"/>
      <c r="X42" s="22"/>
      <c r="Y42" s="22"/>
      <c r="Z42" s="22"/>
      <c r="AA42" s="22"/>
      <c r="AB42" s="22"/>
      <c r="AC42" s="22"/>
      <c r="AD42" s="22"/>
      <c r="AE42" s="22"/>
      <c r="AF42" s="22"/>
      <c r="AG42" s="22"/>
      <c r="AH42" s="22"/>
      <c r="AI42" s="22"/>
      <c r="AJ42" s="22"/>
    </row>
    <row r="43" spans="2:36" x14ac:dyDescent="0.2">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row>
    <row r="44" spans="2:36" s="121" customFormat="1" ht="24" customHeight="1" x14ac:dyDescent="0.2">
      <c r="B44" s="9" t="s">
        <v>361</v>
      </c>
      <c r="C44" s="9"/>
      <c r="D44" s="10"/>
      <c r="E44" s="10"/>
      <c r="F44" s="10"/>
      <c r="G44" s="10"/>
      <c r="H44" s="10"/>
      <c r="I44" s="10"/>
      <c r="J44" s="10"/>
      <c r="K44" s="10"/>
      <c r="L44" s="10"/>
      <c r="M44" s="682"/>
      <c r="N44" s="9" t="s">
        <v>362</v>
      </c>
      <c r="O44" s="9"/>
      <c r="P44" s="10"/>
      <c r="Q44" s="10"/>
      <c r="R44" s="10"/>
      <c r="S44" s="10"/>
      <c r="T44" s="10"/>
      <c r="U44" s="10"/>
      <c r="V44" s="10"/>
      <c r="W44" s="10"/>
      <c r="X44" s="10"/>
      <c r="Y44" s="682"/>
      <c r="Z44" s="9" t="s">
        <v>363</v>
      </c>
      <c r="AA44" s="9"/>
      <c r="AB44" s="10"/>
      <c r="AC44" s="10"/>
      <c r="AD44" s="10"/>
      <c r="AE44" s="10"/>
      <c r="AF44" s="10"/>
      <c r="AG44" s="10"/>
      <c r="AH44" s="10"/>
      <c r="AI44" s="10"/>
      <c r="AJ44" s="10"/>
    </row>
    <row r="45" spans="2:36" x14ac:dyDescent="0.2">
      <c r="B45" s="104"/>
      <c r="C45" s="47"/>
      <c r="D45" s="8"/>
      <c r="E45" s="8"/>
      <c r="F45" s="8"/>
      <c r="G45" s="8"/>
      <c r="H45" s="8"/>
      <c r="I45" s="8"/>
      <c r="J45" s="8"/>
      <c r="K45" s="8"/>
      <c r="L45" s="8"/>
      <c r="M45" s="682"/>
      <c r="N45" s="104"/>
      <c r="O45" s="47"/>
      <c r="P45" s="8"/>
      <c r="Q45" s="8"/>
      <c r="R45" s="8"/>
      <c r="S45" s="8"/>
      <c r="T45" s="8"/>
      <c r="U45" s="8"/>
      <c r="V45" s="8"/>
      <c r="W45" s="8"/>
      <c r="X45" s="8"/>
      <c r="Y45" s="682"/>
      <c r="Z45" s="104"/>
      <c r="AA45" s="47"/>
      <c r="AB45" s="8"/>
      <c r="AC45" s="8"/>
      <c r="AD45" s="8"/>
      <c r="AE45" s="8"/>
      <c r="AF45" s="8"/>
      <c r="AG45" s="8"/>
      <c r="AH45" s="8"/>
      <c r="AI45" s="8"/>
      <c r="AJ45" s="8"/>
    </row>
    <row r="46" spans="2:36" s="61" customFormat="1" ht="31.5" x14ac:dyDescent="0.25">
      <c r="B46" s="34" t="s">
        <v>364</v>
      </c>
      <c r="C46" s="105"/>
      <c r="D46" s="60"/>
      <c r="E46" s="57"/>
      <c r="F46" s="58" t="s">
        <v>196</v>
      </c>
      <c r="G46" s="57" t="s">
        <v>197</v>
      </c>
      <c r="H46" s="57" t="s">
        <v>198</v>
      </c>
      <c r="I46" s="57" t="s">
        <v>199</v>
      </c>
      <c r="J46" s="59" t="s">
        <v>200</v>
      </c>
      <c r="K46" s="60" t="s">
        <v>220</v>
      </c>
      <c r="L46" s="129" t="s">
        <v>195</v>
      </c>
      <c r="M46" s="685"/>
      <c r="N46" s="34" t="s">
        <v>365</v>
      </c>
      <c r="O46" s="105"/>
      <c r="P46" s="60"/>
      <c r="Q46" s="57"/>
      <c r="R46" s="58" t="s">
        <v>196</v>
      </c>
      <c r="S46" s="57" t="s">
        <v>197</v>
      </c>
      <c r="T46" s="57" t="s">
        <v>198</v>
      </c>
      <c r="U46" s="57" t="s">
        <v>199</v>
      </c>
      <c r="V46" s="59" t="s">
        <v>200</v>
      </c>
      <c r="W46" s="60" t="str">
        <f>K46</f>
        <v>Total for 
2026/27 to 2030/31</v>
      </c>
      <c r="X46" s="129" t="s">
        <v>195</v>
      </c>
      <c r="Y46" s="685"/>
      <c r="Z46" s="34" t="s">
        <v>365</v>
      </c>
      <c r="AA46" s="105"/>
      <c r="AB46" s="60"/>
      <c r="AC46" s="57"/>
      <c r="AD46" s="58" t="s">
        <v>196</v>
      </c>
      <c r="AE46" s="57" t="s">
        <v>197</v>
      </c>
      <c r="AF46" s="57" t="s">
        <v>198</v>
      </c>
      <c r="AG46" s="57" t="s">
        <v>199</v>
      </c>
      <c r="AH46" s="59" t="s">
        <v>200</v>
      </c>
      <c r="AI46" s="60" t="str">
        <f t="shared" ref="AI46" si="47">K46</f>
        <v>Total for 
2026/27 to 2030/31</v>
      </c>
      <c r="AJ46" s="129" t="s">
        <v>195</v>
      </c>
    </row>
    <row r="47" spans="2:36" x14ac:dyDescent="0.2">
      <c r="B47" s="107" t="e">
        <f>#REF!</f>
        <v>#REF!</v>
      </c>
      <c r="C47" s="107" t="e">
        <f>#REF!</f>
        <v>#REF!</v>
      </c>
      <c r="D47" s="198"/>
      <c r="E47" s="198"/>
      <c r="F47" s="199" t="e">
        <f>'Growth Capex Volumes'!#REF!</f>
        <v>#REF!</v>
      </c>
      <c r="G47" s="200" t="e">
        <f>'Growth Capex Volumes'!#REF!</f>
        <v>#REF!</v>
      </c>
      <c r="H47" s="200" t="e">
        <f>'Growth Capex Volumes'!#REF!</f>
        <v>#REF!</v>
      </c>
      <c r="I47" s="200" t="e">
        <f>'Growth Capex Volumes'!#REF!</f>
        <v>#REF!</v>
      </c>
      <c r="J47" s="201" t="e">
        <f>'Growth Capex Volumes'!#REF!</f>
        <v>#REF!</v>
      </c>
      <c r="K47" s="200" t="e">
        <f>SUM(F47:J47)</f>
        <v>#REF!</v>
      </c>
      <c r="L47" s="202" t="s">
        <v>359</v>
      </c>
      <c r="M47" s="682"/>
      <c r="N47" s="107" t="e">
        <f t="shared" ref="N47:O48" si="48">B47</f>
        <v>#REF!</v>
      </c>
      <c r="O47" s="107" t="e">
        <f t="shared" si="48"/>
        <v>#REF!</v>
      </c>
      <c r="P47" s="203"/>
      <c r="Q47" s="203"/>
      <c r="R47" s="204">
        <f>247.24</f>
        <v>247.24</v>
      </c>
      <c r="S47" s="205">
        <f t="shared" ref="S47:V48" si="49">R47</f>
        <v>247.24</v>
      </c>
      <c r="T47" s="205">
        <f t="shared" si="49"/>
        <v>247.24</v>
      </c>
      <c r="U47" s="205">
        <f t="shared" si="49"/>
        <v>247.24</v>
      </c>
      <c r="V47" s="206">
        <f t="shared" si="49"/>
        <v>247.24</v>
      </c>
      <c r="W47" s="207"/>
      <c r="X47" s="202" t="s">
        <v>332</v>
      </c>
      <c r="Y47" s="682"/>
      <c r="Z47" s="107" t="e">
        <f>B47</f>
        <v>#REF!</v>
      </c>
      <c r="AA47" s="107" t="e">
        <f>C47</f>
        <v>#REF!</v>
      </c>
      <c r="AB47" s="203"/>
      <c r="AC47" s="203"/>
      <c r="AD47" s="204">
        <f t="shared" ref="AD47:AD48" si="50">R47*_xlfn.SINGLE(Dec19Jun21CPI)</f>
        <v>255.63111242374086</v>
      </c>
      <c r="AE47" s="205">
        <f t="shared" ref="AE47:AE48" si="51">S47*_xlfn.SINGLE(Dec19Jun21CPI)</f>
        <v>255.63111242374086</v>
      </c>
      <c r="AF47" s="205">
        <f t="shared" ref="AF47:AF48" si="52">T47*_xlfn.SINGLE(Dec19Jun21CPI)</f>
        <v>255.63111242374086</v>
      </c>
      <c r="AG47" s="205">
        <f t="shared" ref="AG47:AG48" si="53">U47*_xlfn.SINGLE(Dec19Jun21CPI)</f>
        <v>255.63111242374086</v>
      </c>
      <c r="AH47" s="206">
        <f t="shared" ref="AH47:AH48" si="54">V47*_xlfn.SINGLE(Dec19Jun21CPI)</f>
        <v>255.63111242374086</v>
      </c>
      <c r="AI47" s="207"/>
      <c r="AJ47" s="202" t="s">
        <v>332</v>
      </c>
    </row>
    <row r="48" spans="2:36" x14ac:dyDescent="0.2">
      <c r="B48" s="107" t="e">
        <f>#REF!</f>
        <v>#REF!</v>
      </c>
      <c r="C48" s="107" t="e">
        <f>#REF!</f>
        <v>#REF!</v>
      </c>
      <c r="D48" s="198"/>
      <c r="E48" s="198"/>
      <c r="F48" s="240" t="e">
        <f>'Growth Capex Volumes'!#REF!</f>
        <v>#REF!</v>
      </c>
      <c r="G48" s="241" t="e">
        <f>'Growth Capex Volumes'!#REF!</f>
        <v>#REF!</v>
      </c>
      <c r="H48" s="241" t="e">
        <f>'Growth Capex Volumes'!#REF!</f>
        <v>#REF!</v>
      </c>
      <c r="I48" s="241" t="e">
        <f>'Growth Capex Volumes'!#REF!</f>
        <v>#REF!</v>
      </c>
      <c r="J48" s="242" t="e">
        <f>'Growth Capex Volumes'!#REF!</f>
        <v>#REF!</v>
      </c>
      <c r="K48" s="211" t="e">
        <f>SUM(F48:J48)</f>
        <v>#REF!</v>
      </c>
      <c r="L48" s="202" t="s">
        <v>359</v>
      </c>
      <c r="M48" s="682"/>
      <c r="N48" s="118" t="e">
        <f t="shared" si="48"/>
        <v>#REF!</v>
      </c>
      <c r="O48" s="118" t="e">
        <f t="shared" si="48"/>
        <v>#REF!</v>
      </c>
      <c r="P48" s="213"/>
      <c r="Q48" s="213"/>
      <c r="R48" s="214">
        <f>2874.46</f>
        <v>2874.46</v>
      </c>
      <c r="S48" s="215">
        <f t="shared" si="49"/>
        <v>2874.46</v>
      </c>
      <c r="T48" s="215">
        <f t="shared" si="49"/>
        <v>2874.46</v>
      </c>
      <c r="U48" s="215">
        <f t="shared" si="49"/>
        <v>2874.46</v>
      </c>
      <c r="V48" s="216">
        <f t="shared" si="49"/>
        <v>2874.46</v>
      </c>
      <c r="W48" s="217"/>
      <c r="X48" s="218" t="s">
        <v>332</v>
      </c>
      <c r="Y48" s="682"/>
      <c r="Z48" s="118" t="e">
        <f>B48</f>
        <v>#REF!</v>
      </c>
      <c r="AA48" s="118" t="e">
        <f>C48</f>
        <v>#REF!</v>
      </c>
      <c r="AB48" s="213"/>
      <c r="AC48" s="213"/>
      <c r="AD48" s="214">
        <f t="shared" si="50"/>
        <v>2972.0166939716314</v>
      </c>
      <c r="AE48" s="215">
        <f t="shared" si="51"/>
        <v>2972.0166939716314</v>
      </c>
      <c r="AF48" s="215">
        <f t="shared" si="52"/>
        <v>2972.0166939716314</v>
      </c>
      <c r="AG48" s="215">
        <f t="shared" si="53"/>
        <v>2972.0166939716314</v>
      </c>
      <c r="AH48" s="216">
        <f t="shared" si="54"/>
        <v>2972.0166939716314</v>
      </c>
      <c r="AI48" s="217"/>
      <c r="AJ48" s="218" t="s">
        <v>332</v>
      </c>
    </row>
    <row r="49" spans="2:36" s="54" customFormat="1" ht="13.5" thickBot="1" x14ac:dyDescent="0.25">
      <c r="B49" s="119"/>
      <c r="C49" s="119" t="s">
        <v>366</v>
      </c>
      <c r="D49" s="219"/>
      <c r="E49" s="219"/>
      <c r="F49" s="220" t="e">
        <f t="shared" ref="F49:K49" si="55">SUM(F47:F48)</f>
        <v>#REF!</v>
      </c>
      <c r="G49" s="221" t="e">
        <f t="shared" si="55"/>
        <v>#REF!</v>
      </c>
      <c r="H49" s="221" t="e">
        <f t="shared" si="55"/>
        <v>#REF!</v>
      </c>
      <c r="I49" s="221" t="e">
        <f t="shared" si="55"/>
        <v>#REF!</v>
      </c>
      <c r="J49" s="222" t="e">
        <f t="shared" si="55"/>
        <v>#REF!</v>
      </c>
      <c r="K49" s="221" t="e">
        <f t="shared" si="55"/>
        <v>#REF!</v>
      </c>
      <c r="L49" s="220"/>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2:36" x14ac:dyDescent="0.2">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row>
    <row r="51" spans="2:36" s="121" customFormat="1" ht="24" customHeight="1" x14ac:dyDescent="0.2">
      <c r="B51" s="9" t="s">
        <v>367</v>
      </c>
      <c r="C51" s="9"/>
      <c r="D51" s="10"/>
      <c r="E51" s="10"/>
      <c r="F51" s="10"/>
      <c r="G51" s="10"/>
      <c r="H51" s="10"/>
      <c r="I51" s="10"/>
      <c r="J51" s="10"/>
      <c r="K51" s="10"/>
      <c r="L51" s="10"/>
      <c r="M51" s="682"/>
      <c r="N51" s="9" t="s">
        <v>368</v>
      </c>
      <c r="O51" s="9"/>
      <c r="P51" s="10"/>
      <c r="Q51" s="10"/>
      <c r="R51" s="10"/>
      <c r="S51" s="10"/>
      <c r="T51" s="10"/>
      <c r="U51" s="10"/>
      <c r="V51" s="10"/>
      <c r="W51" s="10"/>
      <c r="X51" s="10"/>
      <c r="Y51" s="682"/>
      <c r="Z51" s="9" t="s">
        <v>369</v>
      </c>
      <c r="AA51" s="9"/>
      <c r="AB51" s="10"/>
      <c r="AC51" s="10"/>
      <c r="AD51" s="10"/>
      <c r="AE51" s="10"/>
      <c r="AF51" s="10"/>
      <c r="AG51" s="10"/>
      <c r="AH51" s="10"/>
      <c r="AI51" s="10"/>
      <c r="AJ51" s="10"/>
    </row>
    <row r="52" spans="2:36" x14ac:dyDescent="0.2">
      <c r="B52" s="104"/>
      <c r="C52" s="47"/>
      <c r="D52" s="8"/>
      <c r="E52" s="8"/>
      <c r="F52" s="8"/>
      <c r="G52" s="8"/>
      <c r="H52" s="8"/>
      <c r="I52" s="8"/>
      <c r="J52" s="8"/>
      <c r="K52" s="8"/>
      <c r="L52" s="8"/>
      <c r="M52" s="682"/>
      <c r="N52" s="104"/>
      <c r="O52" s="47"/>
      <c r="P52" s="8"/>
      <c r="Q52" s="8"/>
      <c r="R52" s="8"/>
      <c r="S52" s="8"/>
      <c r="T52" s="8"/>
      <c r="U52" s="8"/>
      <c r="V52" s="8"/>
      <c r="W52" s="8"/>
      <c r="X52" s="8"/>
      <c r="Y52" s="682"/>
      <c r="Z52" s="104"/>
      <c r="AA52" s="47"/>
      <c r="AB52" s="8"/>
      <c r="AC52" s="8"/>
      <c r="AD52" s="8"/>
      <c r="AE52" s="8"/>
      <c r="AF52" s="8"/>
      <c r="AG52" s="8"/>
      <c r="AH52" s="8"/>
      <c r="AI52" s="8"/>
      <c r="AJ52" s="8"/>
    </row>
    <row r="53" spans="2:36" s="61" customFormat="1" ht="31.5" x14ac:dyDescent="0.25">
      <c r="B53" s="34" t="s">
        <v>370</v>
      </c>
      <c r="C53" s="105"/>
      <c r="D53" s="60"/>
      <c r="E53" s="57"/>
      <c r="F53" s="58" t="s">
        <v>196</v>
      </c>
      <c r="G53" s="57" t="s">
        <v>197</v>
      </c>
      <c r="H53" s="57" t="s">
        <v>198</v>
      </c>
      <c r="I53" s="57" t="s">
        <v>199</v>
      </c>
      <c r="J53" s="59" t="s">
        <v>200</v>
      </c>
      <c r="K53" s="60" t="s">
        <v>220</v>
      </c>
      <c r="L53" s="129" t="s">
        <v>195</v>
      </c>
      <c r="M53" s="685"/>
      <c r="N53" s="34" t="s">
        <v>371</v>
      </c>
      <c r="O53" s="105"/>
      <c r="P53" s="243"/>
      <c r="Q53" s="244"/>
      <c r="R53" s="58" t="s">
        <v>196</v>
      </c>
      <c r="S53" s="57" t="s">
        <v>197</v>
      </c>
      <c r="T53" s="57" t="s">
        <v>198</v>
      </c>
      <c r="U53" s="57" t="s">
        <v>199</v>
      </c>
      <c r="V53" s="59" t="s">
        <v>200</v>
      </c>
      <c r="W53" s="60" t="str">
        <f>K53</f>
        <v>Total for 
2026/27 to 2030/31</v>
      </c>
      <c r="X53" s="129" t="s">
        <v>195</v>
      </c>
      <c r="Y53" s="685"/>
      <c r="Z53" s="34" t="s">
        <v>371</v>
      </c>
      <c r="AA53" s="105"/>
      <c r="AB53" s="243"/>
      <c r="AC53" s="244"/>
      <c r="AD53" s="58" t="s">
        <v>196</v>
      </c>
      <c r="AE53" s="57" t="s">
        <v>197</v>
      </c>
      <c r="AF53" s="57" t="s">
        <v>198</v>
      </c>
      <c r="AG53" s="57" t="s">
        <v>199</v>
      </c>
      <c r="AH53" s="59" t="s">
        <v>200</v>
      </c>
      <c r="AI53" s="60" t="str">
        <f t="shared" ref="AI53" si="56">K53</f>
        <v>Total for 
2026/27 to 2030/31</v>
      </c>
      <c r="AJ53" s="129" t="s">
        <v>195</v>
      </c>
    </row>
    <row r="54" spans="2:36" ht="18" customHeight="1" x14ac:dyDescent="0.2">
      <c r="B54" s="107" t="e">
        <f>#REF!</f>
        <v>#REF!</v>
      </c>
      <c r="C54" s="107" t="e">
        <f>#REF!</f>
        <v>#REF!</v>
      </c>
      <c r="D54" s="198"/>
      <c r="E54" s="198"/>
      <c r="F54" s="199">
        <f>'Growth Capex Volumes'!F73</f>
        <v>7488.1693873590602</v>
      </c>
      <c r="G54" s="200">
        <f>'Growth Capex Volumes'!G73</f>
        <v>3383.536549553136</v>
      </c>
      <c r="H54" s="200">
        <f>'Growth Capex Volumes'!H73</f>
        <v>4765.5984844075829</v>
      </c>
      <c r="I54" s="200">
        <f>'Growth Capex Volumes'!I73</f>
        <v>5154.414240069641</v>
      </c>
      <c r="J54" s="201">
        <f>'Growth Capex Volumes'!J73</f>
        <v>5544.4201712207832</v>
      </c>
      <c r="K54" s="210">
        <f>SUM(F54:J54)</f>
        <v>26336.138832610202</v>
      </c>
      <c r="L54" s="202" t="s">
        <v>359</v>
      </c>
      <c r="M54" s="682"/>
      <c r="N54" s="107" t="e">
        <f t="shared" ref="N54:O57" si="57">B54</f>
        <v>#REF!</v>
      </c>
      <c r="O54" s="107" t="e">
        <f t="shared" si="57"/>
        <v>#REF!</v>
      </c>
      <c r="P54" s="203"/>
      <c r="Q54" s="203"/>
      <c r="R54" s="204">
        <f>1273.8</f>
        <v>1273.8</v>
      </c>
      <c r="S54" s="205">
        <f t="shared" ref="S54:V57" si="58">R54</f>
        <v>1273.8</v>
      </c>
      <c r="T54" s="205">
        <f t="shared" si="58"/>
        <v>1273.8</v>
      </c>
      <c r="U54" s="205">
        <f t="shared" si="58"/>
        <v>1273.8</v>
      </c>
      <c r="V54" s="205">
        <f t="shared" si="58"/>
        <v>1273.8</v>
      </c>
      <c r="W54" s="238"/>
      <c r="X54" s="202" t="s">
        <v>332</v>
      </c>
      <c r="Y54" s="682"/>
      <c r="Z54" s="107" t="e">
        <f t="shared" ref="Z54:AA57" si="59">B54</f>
        <v>#REF!</v>
      </c>
      <c r="AA54" s="107" t="e">
        <f t="shared" si="59"/>
        <v>#REF!</v>
      </c>
      <c r="AB54" s="203"/>
      <c r="AC54" s="203"/>
      <c r="AD54" s="204">
        <f t="shared" ref="AD54:AD57" si="60">R54*_xlfn.SINGLE(Dec19Jun21CPI)</f>
        <v>1317.0316736990821</v>
      </c>
      <c r="AE54" s="205">
        <f t="shared" ref="AE54:AE57" si="61">S54*_xlfn.SINGLE(Dec19Jun21CPI)</f>
        <v>1317.0316736990821</v>
      </c>
      <c r="AF54" s="205">
        <f t="shared" ref="AF54:AF57" si="62">T54*_xlfn.SINGLE(Dec19Jun21CPI)</f>
        <v>1317.0316736990821</v>
      </c>
      <c r="AG54" s="205">
        <f t="shared" ref="AG54:AG57" si="63">U54*_xlfn.SINGLE(Dec19Jun21CPI)</f>
        <v>1317.0316736990821</v>
      </c>
      <c r="AH54" s="205">
        <f t="shared" ref="AH54:AH57" si="64">V54*_xlfn.SINGLE(Dec19Jun21CPI)</f>
        <v>1317.0316736990821</v>
      </c>
      <c r="AI54" s="238"/>
      <c r="AJ54" s="202" t="s">
        <v>332</v>
      </c>
    </row>
    <row r="55" spans="2:36" ht="18" customHeight="1" x14ac:dyDescent="0.2">
      <c r="B55" s="107" t="e">
        <f>#REF!</f>
        <v>#REF!</v>
      </c>
      <c r="C55" s="107" t="e">
        <f>#REF!</f>
        <v>#REF!</v>
      </c>
      <c r="D55" s="198"/>
      <c r="E55" s="198"/>
      <c r="F55" s="210">
        <f>'Growth Capex Volumes'!F74</f>
        <v>1411.1739543245835</v>
      </c>
      <c r="G55" s="211">
        <f>'Growth Capex Volumes'!G74</f>
        <v>637.64031036678045</v>
      </c>
      <c r="H55" s="211">
        <f>'Growth Capex Volumes'!H74</f>
        <v>898.09512980802174</v>
      </c>
      <c r="I55" s="211">
        <f>'Growth Capex Volumes'!I74</f>
        <v>971.36893533218324</v>
      </c>
      <c r="J55" s="211">
        <f>'Growth Capex Volumes'!J74</f>
        <v>1044.8670339464697</v>
      </c>
      <c r="K55" s="210">
        <f>SUM(F55:J55)</f>
        <v>4963.1453637780387</v>
      </c>
      <c r="L55" s="202" t="s">
        <v>359</v>
      </c>
      <c r="M55" s="682"/>
      <c r="N55" s="107" t="e">
        <f t="shared" si="57"/>
        <v>#REF!</v>
      </c>
      <c r="O55" s="107" t="e">
        <f t="shared" si="57"/>
        <v>#REF!</v>
      </c>
      <c r="P55" s="203"/>
      <c r="Q55" s="203"/>
      <c r="R55" s="204">
        <f>2801.27</f>
        <v>2801.27</v>
      </c>
      <c r="S55" s="205">
        <f t="shared" si="58"/>
        <v>2801.27</v>
      </c>
      <c r="T55" s="205">
        <f t="shared" si="58"/>
        <v>2801.27</v>
      </c>
      <c r="U55" s="205">
        <f t="shared" si="58"/>
        <v>2801.27</v>
      </c>
      <c r="V55" s="205">
        <f t="shared" si="58"/>
        <v>2801.27</v>
      </c>
      <c r="W55" s="238"/>
      <c r="X55" s="202" t="s">
        <v>332</v>
      </c>
      <c r="Y55" s="682"/>
      <c r="Z55" s="107" t="e">
        <f t="shared" si="59"/>
        <v>#REF!</v>
      </c>
      <c r="AA55" s="107" t="e">
        <f t="shared" si="59"/>
        <v>#REF!</v>
      </c>
      <c r="AB55" s="203"/>
      <c r="AC55" s="203"/>
      <c r="AD55" s="204">
        <f t="shared" si="60"/>
        <v>2896.342688477805</v>
      </c>
      <c r="AE55" s="205">
        <f t="shared" si="61"/>
        <v>2896.342688477805</v>
      </c>
      <c r="AF55" s="205">
        <f t="shared" si="62"/>
        <v>2896.342688477805</v>
      </c>
      <c r="AG55" s="205">
        <f t="shared" si="63"/>
        <v>2896.342688477805</v>
      </c>
      <c r="AH55" s="205">
        <f t="shared" si="64"/>
        <v>2896.342688477805</v>
      </c>
      <c r="AI55" s="238"/>
      <c r="AJ55" s="202" t="s">
        <v>332</v>
      </c>
    </row>
    <row r="56" spans="2:36" ht="18" customHeight="1" x14ac:dyDescent="0.2">
      <c r="B56" s="107" t="e">
        <f>#REF!</f>
        <v>#REF!</v>
      </c>
      <c r="C56" s="107" t="e">
        <f>#REF!</f>
        <v>#REF!</v>
      </c>
      <c r="D56" s="198"/>
      <c r="E56" s="198"/>
      <c r="F56" s="210">
        <f>'Growth Capex Volumes'!F75</f>
        <v>500.93230213089919</v>
      </c>
      <c r="G56" s="211">
        <f>'Growth Capex Volumes'!G75</f>
        <v>226.34674316701853</v>
      </c>
      <c r="H56" s="211">
        <f>'Growth Capex Volumes'!H75</f>
        <v>318.80184546249302</v>
      </c>
      <c r="I56" s="211">
        <f>'Growth Capex Volumes'!I75</f>
        <v>344.81225755564839</v>
      </c>
      <c r="J56" s="211">
        <f>'Growth Capex Volumes'!J75</f>
        <v>370.9022882200253</v>
      </c>
      <c r="K56" s="210">
        <f>SUM(F56:J56)</f>
        <v>1761.7954365360843</v>
      </c>
      <c r="L56" s="202" t="s">
        <v>359</v>
      </c>
      <c r="M56" s="682"/>
      <c r="N56" s="107" t="e">
        <f t="shared" si="57"/>
        <v>#REF!</v>
      </c>
      <c r="O56" s="107" t="e">
        <f t="shared" si="57"/>
        <v>#REF!</v>
      </c>
      <c r="P56" s="203"/>
      <c r="Q56" s="203"/>
      <c r="R56" s="204">
        <f>9550.23</f>
        <v>9550.23</v>
      </c>
      <c r="S56" s="205">
        <f t="shared" si="58"/>
        <v>9550.23</v>
      </c>
      <c r="T56" s="205">
        <f t="shared" si="58"/>
        <v>9550.23</v>
      </c>
      <c r="U56" s="205">
        <f t="shared" si="58"/>
        <v>9550.23</v>
      </c>
      <c r="V56" s="205">
        <f t="shared" si="58"/>
        <v>9550.23</v>
      </c>
      <c r="W56" s="238"/>
      <c r="X56" s="202" t="s">
        <v>332</v>
      </c>
      <c r="Y56" s="682"/>
      <c r="Z56" s="107" t="e">
        <f t="shared" si="59"/>
        <v>#REF!</v>
      </c>
      <c r="AA56" s="107" t="e">
        <f t="shared" si="59"/>
        <v>#REF!</v>
      </c>
      <c r="AB56" s="203"/>
      <c r="AC56" s="203"/>
      <c r="AD56" s="204">
        <f t="shared" si="60"/>
        <v>9874.3565717625879</v>
      </c>
      <c r="AE56" s="205">
        <f t="shared" si="61"/>
        <v>9874.3565717625879</v>
      </c>
      <c r="AF56" s="205">
        <f t="shared" si="62"/>
        <v>9874.3565717625879</v>
      </c>
      <c r="AG56" s="205">
        <f t="shared" si="63"/>
        <v>9874.3565717625879</v>
      </c>
      <c r="AH56" s="205">
        <f t="shared" si="64"/>
        <v>9874.3565717625879</v>
      </c>
      <c r="AI56" s="238"/>
      <c r="AJ56" s="202" t="s">
        <v>332</v>
      </c>
    </row>
    <row r="57" spans="2:36" ht="18" customHeight="1" x14ac:dyDescent="0.2">
      <c r="B57" s="107" t="e">
        <f>#REF!</f>
        <v>#REF!</v>
      </c>
      <c r="C57" s="107" t="e">
        <f>#REF!</f>
        <v>#REF!</v>
      </c>
      <c r="D57" s="198"/>
      <c r="E57" s="198"/>
      <c r="F57" s="240">
        <f>'Growth Capex Volumes'!F76</f>
        <v>1141.3847080129899</v>
      </c>
      <c r="G57" s="241">
        <f>'Growth Capex Volumes'!G76</f>
        <v>101.77474569899101</v>
      </c>
      <c r="H57" s="241">
        <f>'Growth Capex Volumes'!H76</f>
        <v>269.476105613367</v>
      </c>
      <c r="I57" s="241">
        <f>'Growth Capex Volumes'!I76</f>
        <v>269.33343471279363</v>
      </c>
      <c r="J57" s="242">
        <f>'Growth Capex Volumes'!J76</f>
        <v>268.54587212534307</v>
      </c>
      <c r="K57" s="210">
        <f>SUM(F57:J57)</f>
        <v>2050.5148661634848</v>
      </c>
      <c r="L57" s="202" t="s">
        <v>359</v>
      </c>
      <c r="M57" s="682"/>
      <c r="N57" s="118" t="e">
        <f t="shared" si="57"/>
        <v>#REF!</v>
      </c>
      <c r="O57" s="118" t="e">
        <f t="shared" si="57"/>
        <v>#REF!</v>
      </c>
      <c r="P57" s="213"/>
      <c r="Q57" s="213"/>
      <c r="R57" s="214">
        <f>5794.68</f>
        <v>5794.68</v>
      </c>
      <c r="S57" s="215">
        <f t="shared" si="58"/>
        <v>5794.68</v>
      </c>
      <c r="T57" s="215">
        <f t="shared" si="58"/>
        <v>5794.68</v>
      </c>
      <c r="U57" s="215">
        <f t="shared" si="58"/>
        <v>5794.68</v>
      </c>
      <c r="V57" s="216">
        <f t="shared" si="58"/>
        <v>5794.68</v>
      </c>
      <c r="W57" s="239"/>
      <c r="X57" s="218" t="s">
        <v>332</v>
      </c>
      <c r="Y57" s="682"/>
      <c r="Z57" s="118" t="e">
        <f t="shared" si="59"/>
        <v>#REF!</v>
      </c>
      <c r="AA57" s="118" t="e">
        <f t="shared" si="59"/>
        <v>#REF!</v>
      </c>
      <c r="AB57" s="213"/>
      <c r="AC57" s="213"/>
      <c r="AD57" s="214">
        <f t="shared" si="60"/>
        <v>5991.3464428878933</v>
      </c>
      <c r="AE57" s="215">
        <f t="shared" si="61"/>
        <v>5991.3464428878933</v>
      </c>
      <c r="AF57" s="215">
        <f t="shared" si="62"/>
        <v>5991.3464428878933</v>
      </c>
      <c r="AG57" s="215">
        <f t="shared" si="63"/>
        <v>5991.3464428878933</v>
      </c>
      <c r="AH57" s="216">
        <f t="shared" si="64"/>
        <v>5991.3464428878933</v>
      </c>
      <c r="AI57" s="239"/>
      <c r="AJ57" s="218" t="s">
        <v>332</v>
      </c>
    </row>
    <row r="58" spans="2:36" s="54" customFormat="1" ht="18" customHeight="1" thickBot="1" x14ac:dyDescent="0.25">
      <c r="B58" s="119"/>
      <c r="C58" s="119" t="s">
        <v>372</v>
      </c>
      <c r="D58" s="221"/>
      <c r="E58" s="221"/>
      <c r="F58" s="220">
        <f t="shared" ref="F58:K58" si="65">SUM(F54:F57)</f>
        <v>10541.660351827533</v>
      </c>
      <c r="G58" s="221">
        <f t="shared" si="65"/>
        <v>4349.2983487859256</v>
      </c>
      <c r="H58" s="221">
        <f t="shared" si="65"/>
        <v>6251.9715652914638</v>
      </c>
      <c r="I58" s="221">
        <f t="shared" si="65"/>
        <v>6739.9288676702663</v>
      </c>
      <c r="J58" s="222">
        <f t="shared" si="65"/>
        <v>7228.7353655126208</v>
      </c>
      <c r="K58" s="221">
        <f t="shared" si="65"/>
        <v>35111.594499087805</v>
      </c>
      <c r="L58" s="220"/>
      <c r="M58" s="22"/>
      <c r="N58" s="22"/>
      <c r="O58" s="22"/>
      <c r="P58" s="22"/>
      <c r="Q58" s="22"/>
      <c r="R58" s="22"/>
      <c r="S58" s="22"/>
      <c r="T58" s="22"/>
      <c r="U58" s="22"/>
      <c r="V58" s="22"/>
      <c r="W58" s="22"/>
      <c r="X58" s="22"/>
      <c r="Y58" s="22"/>
      <c r="Z58" s="22"/>
      <c r="AA58" s="22"/>
      <c r="AB58" s="22"/>
      <c r="AC58" s="22"/>
      <c r="AD58" s="22"/>
      <c r="AE58" s="22"/>
      <c r="AF58" s="22"/>
      <c r="AG58" s="22"/>
      <c r="AH58" s="22"/>
      <c r="AI58" s="22"/>
      <c r="AJ58" s="22"/>
    </row>
  </sheetData>
  <hyperlinks>
    <hyperlink ref="B3" location="Contents!A1" display="Contents!A1" xr:uid="{00000000-0004-0000-0800-000000000000}"/>
  </hyperlinks>
  <pageMargins left="0.7" right="0.7" top="0.75" bottom="0.75" header="0.3" footer="0.3"/>
  <pageSetup paperSize="8" scale="3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B2:R74"/>
  <sheetViews>
    <sheetView zoomScaleNormal="100" workbookViewId="0">
      <pane ySplit="7" topLeftCell="A42" activePane="bottomLeft" state="frozen"/>
      <selection activeCell="C11" sqref="C11"/>
      <selection pane="bottomLeft" activeCell="E44" sqref="E44"/>
    </sheetView>
  </sheetViews>
  <sheetFormatPr defaultColWidth="9.140625" defaultRowHeight="14.25" x14ac:dyDescent="0.2"/>
  <cols>
    <col min="1" max="1" width="2.28515625" style="25" customWidth="1"/>
    <col min="2" max="2" width="6.7109375" style="25" customWidth="1"/>
    <col min="3" max="3" width="42.5703125" style="25" customWidth="1"/>
    <col min="4" max="9" width="12" style="55" customWidth="1"/>
    <col min="10" max="10" width="9.5703125" style="25" customWidth="1"/>
    <col min="11" max="11" width="12.42578125" style="25" customWidth="1"/>
    <col min="12" max="12" width="39.5703125" style="25" customWidth="1"/>
    <col min="13" max="18" width="12.85546875" style="55" customWidth="1"/>
    <col min="19" max="19" width="4.140625" style="25" customWidth="1"/>
    <col min="20" max="16384" width="9.140625" style="25"/>
  </cols>
  <sheetData>
    <row r="2" spans="2:18" ht="27.95" customHeight="1" x14ac:dyDescent="0.2">
      <c r="B2" s="2" t="s">
        <v>373</v>
      </c>
      <c r="C2" s="2"/>
      <c r="D2" s="26"/>
      <c r="E2" s="26"/>
      <c r="F2" s="26"/>
      <c r="G2" s="26"/>
      <c r="H2" s="26"/>
      <c r="I2" s="27"/>
      <c r="J2" s="795"/>
      <c r="K2" s="795"/>
      <c r="L2" s="795"/>
      <c r="M2" s="796"/>
      <c r="N2" s="796"/>
      <c r="O2" s="796"/>
      <c r="P2" s="796"/>
      <c r="Q2" s="796"/>
      <c r="R2" s="796"/>
    </row>
    <row r="3" spans="2:18" s="29" customFormat="1" ht="18" customHeight="1" x14ac:dyDescent="0.2">
      <c r="B3" s="5" t="s">
        <v>46</v>
      </c>
      <c r="C3" s="5"/>
      <c r="D3" s="28"/>
      <c r="E3" s="28"/>
      <c r="F3" s="28"/>
      <c r="G3" s="28"/>
      <c r="H3" s="28"/>
      <c r="I3" s="28"/>
      <c r="J3" s="682"/>
      <c r="K3" s="6"/>
      <c r="L3" s="6"/>
      <c r="M3" s="28"/>
      <c r="N3" s="28"/>
      <c r="O3" s="28"/>
      <c r="P3" s="28"/>
      <c r="Q3" s="28"/>
      <c r="R3" s="28"/>
    </row>
    <row r="4" spans="2:18" s="29" customFormat="1" ht="18" customHeight="1" x14ac:dyDescent="0.2">
      <c r="B4" s="7"/>
      <c r="C4" s="7"/>
      <c r="D4" s="30"/>
      <c r="E4" s="30"/>
      <c r="F4" s="30"/>
      <c r="G4" s="30"/>
      <c r="H4" s="30"/>
      <c r="I4" s="30"/>
      <c r="J4" s="682"/>
      <c r="K4" s="6"/>
      <c r="L4" s="6"/>
      <c r="M4" s="28"/>
      <c r="N4" s="28"/>
      <c r="O4" s="28"/>
      <c r="P4" s="28"/>
      <c r="Q4" s="28"/>
      <c r="R4" s="28"/>
    </row>
    <row r="5" spans="2:18" s="32" customFormat="1" ht="24" customHeight="1" x14ac:dyDescent="0.2">
      <c r="B5" s="9" t="s">
        <v>374</v>
      </c>
      <c r="C5" s="9"/>
      <c r="D5" s="31"/>
      <c r="E5" s="31"/>
      <c r="F5" s="31"/>
      <c r="G5" s="31"/>
      <c r="H5" s="31"/>
      <c r="I5" s="31"/>
      <c r="J5" s="682"/>
      <c r="K5" s="9" t="s">
        <v>375</v>
      </c>
      <c r="L5" s="9"/>
      <c r="M5" s="31"/>
      <c r="N5" s="31"/>
      <c r="O5" s="31"/>
      <c r="P5" s="31"/>
      <c r="Q5" s="31"/>
      <c r="R5" s="31"/>
    </row>
    <row r="6" spans="2:18" s="29" customFormat="1" ht="18" customHeight="1" x14ac:dyDescent="0.2">
      <c r="B6" s="8"/>
      <c r="C6" s="8"/>
      <c r="D6" s="30"/>
      <c r="E6" s="30"/>
      <c r="F6" s="30"/>
      <c r="G6" s="30"/>
      <c r="H6" s="30"/>
      <c r="I6" s="30"/>
      <c r="J6" s="682"/>
      <c r="K6" s="6"/>
      <c r="L6" s="6"/>
      <c r="M6" s="28"/>
      <c r="N6" s="28"/>
      <c r="O6" s="28"/>
      <c r="P6" s="28"/>
      <c r="Q6" s="28"/>
      <c r="R6" s="28"/>
    </row>
    <row r="7" spans="2:18" s="39" customFormat="1" ht="31.5" x14ac:dyDescent="0.25">
      <c r="B7" s="33" t="s">
        <v>376</v>
      </c>
      <c r="C7" s="34" t="s">
        <v>377</v>
      </c>
      <c r="D7" s="35" t="s">
        <v>196</v>
      </c>
      <c r="E7" s="36" t="s">
        <v>197</v>
      </c>
      <c r="F7" s="36" t="s">
        <v>198</v>
      </c>
      <c r="G7" s="36" t="s">
        <v>199</v>
      </c>
      <c r="H7" s="37" t="s">
        <v>200</v>
      </c>
      <c r="I7" s="60" t="s">
        <v>220</v>
      </c>
      <c r="J7" s="8"/>
      <c r="K7" s="33" t="s">
        <v>376</v>
      </c>
      <c r="L7" s="34" t="s">
        <v>377</v>
      </c>
      <c r="M7" s="35" t="s">
        <v>196</v>
      </c>
      <c r="N7" s="36" t="s">
        <v>197</v>
      </c>
      <c r="O7" s="36" t="s">
        <v>198</v>
      </c>
      <c r="P7" s="36" t="s">
        <v>199</v>
      </c>
      <c r="Q7" s="37" t="s">
        <v>200</v>
      </c>
      <c r="R7" s="38" t="s">
        <v>220</v>
      </c>
    </row>
    <row r="8" spans="2:18" s="29" customFormat="1" ht="18" customHeight="1" x14ac:dyDescent="0.2">
      <c r="B8" s="40"/>
      <c r="C8" s="40"/>
      <c r="D8" s="30"/>
      <c r="E8" s="30"/>
      <c r="F8" s="30"/>
      <c r="G8" s="30"/>
      <c r="H8" s="30"/>
      <c r="I8" s="30"/>
      <c r="J8" s="682"/>
      <c r="K8" s="40"/>
      <c r="L8" s="40"/>
      <c r="M8" s="30"/>
      <c r="N8" s="30"/>
      <c r="O8" s="30"/>
      <c r="P8" s="30"/>
      <c r="Q8" s="30"/>
      <c r="R8" s="30"/>
    </row>
    <row r="9" spans="2:18" s="43" customFormat="1" ht="18" customHeight="1" x14ac:dyDescent="0.2">
      <c r="B9" s="9" t="s">
        <v>57</v>
      </c>
      <c r="C9" s="9"/>
      <c r="D9" s="41"/>
      <c r="E9" s="41"/>
      <c r="F9" s="41"/>
      <c r="G9" s="41"/>
      <c r="H9" s="41"/>
      <c r="I9" s="41"/>
      <c r="J9" s="42"/>
      <c r="K9" s="9" t="s">
        <v>57</v>
      </c>
      <c r="L9" s="9"/>
      <c r="M9" s="41"/>
      <c r="N9" s="41"/>
      <c r="O9" s="41"/>
      <c r="P9" s="41"/>
      <c r="Q9" s="41"/>
      <c r="R9" s="41"/>
    </row>
    <row r="10" spans="2:18" s="29" customFormat="1" x14ac:dyDescent="0.2">
      <c r="B10" s="40"/>
      <c r="C10" s="40"/>
      <c r="D10" s="30"/>
      <c r="E10" s="30"/>
      <c r="F10" s="30"/>
      <c r="G10" s="30"/>
      <c r="H10" s="30"/>
      <c r="I10" s="30"/>
      <c r="J10" s="682"/>
      <c r="K10" s="40"/>
      <c r="L10" s="40"/>
      <c r="M10" s="30"/>
      <c r="N10" s="30"/>
      <c r="O10" s="30"/>
      <c r="P10" s="30"/>
      <c r="Q10" s="30"/>
      <c r="R10" s="30"/>
    </row>
    <row r="11" spans="2:18" s="39" customFormat="1" ht="31.5" x14ac:dyDescent="0.25">
      <c r="B11" s="33" t="s">
        <v>376</v>
      </c>
      <c r="C11" s="34" t="s">
        <v>377</v>
      </c>
      <c r="D11" s="35" t="s">
        <v>196</v>
      </c>
      <c r="E11" s="36" t="s">
        <v>197</v>
      </c>
      <c r="F11" s="36" t="s">
        <v>198</v>
      </c>
      <c r="G11" s="36" t="s">
        <v>199</v>
      </c>
      <c r="H11" s="37" t="s">
        <v>200</v>
      </c>
      <c r="I11" s="38" t="s">
        <v>221</v>
      </c>
      <c r="J11" s="8"/>
      <c r="K11" s="33" t="s">
        <v>376</v>
      </c>
      <c r="L11" s="34" t="s">
        <v>377</v>
      </c>
      <c r="M11" s="35" t="s">
        <v>196</v>
      </c>
      <c r="N11" s="36" t="s">
        <v>197</v>
      </c>
      <c r="O11" s="36" t="s">
        <v>198</v>
      </c>
      <c r="P11" s="36" t="s">
        <v>199</v>
      </c>
      <c r="Q11" s="37" t="s">
        <v>200</v>
      </c>
      <c r="R11" s="38" t="s">
        <v>221</v>
      </c>
    </row>
    <row r="12" spans="2:18" s="29" customFormat="1" ht="18" customHeight="1" x14ac:dyDescent="0.2">
      <c r="B12" s="8" t="s">
        <v>378</v>
      </c>
      <c r="C12" s="8" t="s">
        <v>379</v>
      </c>
      <c r="D12" s="44">
        <v>1.8360000000000001</v>
      </c>
      <c r="E12" s="45">
        <v>5.2948000000000004</v>
      </c>
      <c r="F12" s="45">
        <v>0</v>
      </c>
      <c r="G12" s="45">
        <v>0</v>
      </c>
      <c r="H12" s="46">
        <v>0</v>
      </c>
      <c r="I12" s="30">
        <f>SUM(D12:H12)</f>
        <v>7.1308000000000007</v>
      </c>
      <c r="J12" s="682"/>
      <c r="K12" s="8" t="str">
        <f>B12</f>
        <v>SA115</v>
      </c>
      <c r="L12" s="8" t="str">
        <f>C12</f>
        <v>Northern Metro HP Main and Gawler Gate Station</v>
      </c>
      <c r="M12" s="44">
        <f t="shared" ref="M12:Q13" si="0">D12*_xlfn.SINGLE(Dec19Jun21CPI)</f>
        <v>1.8983122569567554</v>
      </c>
      <c r="N12" s="45">
        <f t="shared" si="0"/>
        <v>5.4745009466964207</v>
      </c>
      <c r="O12" s="45">
        <f t="shared" si="0"/>
        <v>0</v>
      </c>
      <c r="P12" s="45">
        <f t="shared" si="0"/>
        <v>0</v>
      </c>
      <c r="Q12" s="46">
        <f t="shared" si="0"/>
        <v>0</v>
      </c>
      <c r="R12" s="30">
        <f>SUM(M12:Q12)</f>
        <v>7.3728132036531759</v>
      </c>
    </row>
    <row r="13" spans="2:18" s="29" customFormat="1" ht="18" customHeight="1" x14ac:dyDescent="0.2">
      <c r="B13" s="8" t="s">
        <v>380</v>
      </c>
      <c r="C13" s="8" t="s">
        <v>381</v>
      </c>
      <c r="D13" s="44">
        <v>3.0741999999999998</v>
      </c>
      <c r="E13" s="45">
        <v>0</v>
      </c>
      <c r="F13" s="45">
        <v>0</v>
      </c>
      <c r="G13" s="45">
        <v>0</v>
      </c>
      <c r="H13" s="46">
        <v>0</v>
      </c>
      <c r="I13" s="30">
        <f t="shared" ref="I13" si="1">SUM(D13:H13)</f>
        <v>3.0741999999999998</v>
      </c>
      <c r="J13" s="682"/>
      <c r="K13" s="8" t="str">
        <f>B13</f>
        <v>SA116</v>
      </c>
      <c r="L13" s="8" t="str">
        <f>C13</f>
        <v>Southern Metro HP Augmentation</v>
      </c>
      <c r="M13" s="44">
        <f t="shared" si="0"/>
        <v>3.1785356973510113</v>
      </c>
      <c r="N13" s="45">
        <f t="shared" si="0"/>
        <v>0</v>
      </c>
      <c r="O13" s="45">
        <f t="shared" si="0"/>
        <v>0</v>
      </c>
      <c r="P13" s="45">
        <f t="shared" si="0"/>
        <v>0</v>
      </c>
      <c r="Q13" s="46">
        <f t="shared" si="0"/>
        <v>0</v>
      </c>
      <c r="R13" s="30">
        <f t="shared" ref="R13" si="2">SUM(M13:Q13)</f>
        <v>3.1785356973510113</v>
      </c>
    </row>
    <row r="14" spans="2:18" s="52" customFormat="1" ht="18" customHeight="1" thickBot="1" x14ac:dyDescent="0.25">
      <c r="B14" s="48" t="s">
        <v>382</v>
      </c>
      <c r="C14" s="48"/>
      <c r="D14" s="49">
        <f t="shared" ref="D14:I14" si="3">SUM(D12:D13)</f>
        <v>4.9101999999999997</v>
      </c>
      <c r="E14" s="50">
        <f t="shared" si="3"/>
        <v>5.2948000000000004</v>
      </c>
      <c r="F14" s="50">
        <f t="shared" si="3"/>
        <v>0</v>
      </c>
      <c r="G14" s="50">
        <f t="shared" si="3"/>
        <v>0</v>
      </c>
      <c r="H14" s="51">
        <f t="shared" si="3"/>
        <v>0</v>
      </c>
      <c r="I14" s="50">
        <f t="shared" si="3"/>
        <v>10.205</v>
      </c>
      <c r="J14" s="22"/>
      <c r="K14" s="48" t="s">
        <v>382</v>
      </c>
      <c r="L14" s="48"/>
      <c r="M14" s="49">
        <f t="shared" ref="M14:R14" si="4">SUM(M12:M13)</f>
        <v>5.0768479543077669</v>
      </c>
      <c r="N14" s="50">
        <f t="shared" si="4"/>
        <v>5.4745009466964207</v>
      </c>
      <c r="O14" s="50">
        <f t="shared" si="4"/>
        <v>0</v>
      </c>
      <c r="P14" s="50">
        <f t="shared" si="4"/>
        <v>0</v>
      </c>
      <c r="Q14" s="51">
        <f t="shared" si="4"/>
        <v>0</v>
      </c>
      <c r="R14" s="50">
        <f t="shared" si="4"/>
        <v>10.551348901004188</v>
      </c>
    </row>
    <row r="15" spans="2:18" s="29" customFormat="1" ht="18" customHeight="1" x14ac:dyDescent="0.2">
      <c r="B15" s="8"/>
      <c r="C15" s="8"/>
      <c r="D15" s="30"/>
      <c r="E15" s="30"/>
      <c r="F15" s="30"/>
      <c r="G15" s="30"/>
      <c r="H15" s="30"/>
      <c r="I15" s="30"/>
      <c r="J15" s="682"/>
      <c r="K15" s="8"/>
      <c r="L15" s="8"/>
      <c r="M15" s="30"/>
      <c r="N15" s="30"/>
      <c r="O15" s="30"/>
      <c r="P15" s="30"/>
      <c r="Q15" s="30"/>
      <c r="R15" s="30"/>
    </row>
    <row r="16" spans="2:18" s="54" customFormat="1" ht="18" customHeight="1" x14ac:dyDescent="0.2">
      <c r="B16" s="9" t="s">
        <v>115</v>
      </c>
      <c r="C16" s="9"/>
      <c r="D16" s="41"/>
      <c r="E16" s="41"/>
      <c r="F16" s="41"/>
      <c r="G16" s="41"/>
      <c r="H16" s="41"/>
      <c r="I16" s="41"/>
      <c r="J16" s="22"/>
      <c r="K16" s="9" t="s">
        <v>115</v>
      </c>
      <c r="L16" s="9"/>
      <c r="M16" s="41"/>
      <c r="N16" s="41"/>
      <c r="O16" s="41"/>
      <c r="P16" s="41"/>
      <c r="Q16" s="41"/>
      <c r="R16" s="41"/>
    </row>
    <row r="18" spans="2:18" s="39" customFormat="1" ht="31.5" x14ac:dyDescent="0.25">
      <c r="B18" s="33" t="s">
        <v>376</v>
      </c>
      <c r="C18" s="34" t="s">
        <v>377</v>
      </c>
      <c r="D18" s="35" t="s">
        <v>196</v>
      </c>
      <c r="E18" s="36" t="s">
        <v>197</v>
      </c>
      <c r="F18" s="36" t="s">
        <v>198</v>
      </c>
      <c r="G18" s="36" t="s">
        <v>199</v>
      </c>
      <c r="H18" s="37" t="s">
        <v>200</v>
      </c>
      <c r="I18" s="38" t="s">
        <v>220</v>
      </c>
      <c r="J18" s="8"/>
      <c r="K18" s="33" t="s">
        <v>376</v>
      </c>
      <c r="L18" s="34" t="s">
        <v>377</v>
      </c>
      <c r="M18" s="35" t="s">
        <v>196</v>
      </c>
      <c r="N18" s="36" t="s">
        <v>197</v>
      </c>
      <c r="O18" s="36" t="s">
        <v>198</v>
      </c>
      <c r="P18" s="36" t="s">
        <v>199</v>
      </c>
      <c r="Q18" s="37" t="s">
        <v>200</v>
      </c>
      <c r="R18" s="38" t="s">
        <v>220</v>
      </c>
    </row>
    <row r="19" spans="2:18" s="29" customFormat="1" ht="18" customHeight="1" x14ac:dyDescent="0.2">
      <c r="B19" s="8" t="s">
        <v>383</v>
      </c>
      <c r="C19" s="8" t="s">
        <v>384</v>
      </c>
      <c r="D19" s="44">
        <v>0.97870000000000001</v>
      </c>
      <c r="E19" s="45">
        <v>2.7755000000000001</v>
      </c>
      <c r="F19" s="45">
        <v>2.8296000000000001</v>
      </c>
      <c r="G19" s="45">
        <v>4.0448000000000004</v>
      </c>
      <c r="H19" s="46">
        <v>3.1955999999999998</v>
      </c>
      <c r="I19" s="30">
        <f t="shared" ref="I19:I23" si="5">SUM(D19:H19)</f>
        <v>13.824200000000001</v>
      </c>
      <c r="J19" s="682"/>
      <c r="K19" s="8" t="str">
        <f t="shared" ref="K19:K23" si="6">B19</f>
        <v>SA117</v>
      </c>
      <c r="L19" s="8" t="str">
        <f t="shared" ref="L19:L23" si="7">C19</f>
        <v>Applications Renewal</v>
      </c>
      <c r="M19" s="44">
        <f t="shared" ref="M19:Q23" si="8">D19*_xlfn.SINGLE(Dec19Jun21CPI)</f>
        <v>1.0119162341413814</v>
      </c>
      <c r="N19" s="45">
        <f t="shared" si="8"/>
        <v>2.8696980768973175</v>
      </c>
      <c r="O19" s="45">
        <f t="shared" si="8"/>
        <v>2.9256341842509994</v>
      </c>
      <c r="P19" s="45">
        <f t="shared" si="8"/>
        <v>4.1820770244764081</v>
      </c>
      <c r="Q19" s="46">
        <f t="shared" si="8"/>
        <v>3.3040559086770189</v>
      </c>
      <c r="R19" s="30">
        <f t="shared" ref="R19:R20" si="9">SUM(M19:Q19)</f>
        <v>14.293381428443126</v>
      </c>
    </row>
    <row r="20" spans="2:18" s="29" customFormat="1" ht="18" customHeight="1" x14ac:dyDescent="0.2">
      <c r="B20" s="8" t="s">
        <v>385</v>
      </c>
      <c r="C20" s="8" t="s">
        <v>386</v>
      </c>
      <c r="D20" s="44">
        <v>0</v>
      </c>
      <c r="E20" s="45">
        <v>0</v>
      </c>
      <c r="F20" s="45">
        <v>2.3613000000000004</v>
      </c>
      <c r="G20" s="45">
        <v>0</v>
      </c>
      <c r="H20" s="46">
        <v>0</v>
      </c>
      <c r="I20" s="30">
        <f t="shared" si="5"/>
        <v>2.3613000000000004</v>
      </c>
      <c r="J20" s="682"/>
      <c r="K20" s="8" t="str">
        <f t="shared" si="6"/>
        <v>SA121</v>
      </c>
      <c r="L20" s="8" t="str">
        <f t="shared" si="7"/>
        <v>AIPM Tool</v>
      </c>
      <c r="M20" s="44">
        <f t="shared" si="8"/>
        <v>0</v>
      </c>
      <c r="N20" s="45">
        <f t="shared" si="8"/>
        <v>0</v>
      </c>
      <c r="O20" s="45">
        <f t="shared" si="8"/>
        <v>2.4414404860304941</v>
      </c>
      <c r="P20" s="45">
        <f t="shared" si="8"/>
        <v>0</v>
      </c>
      <c r="Q20" s="46">
        <f t="shared" si="8"/>
        <v>0</v>
      </c>
      <c r="R20" s="30">
        <f t="shared" si="9"/>
        <v>2.4414404860304941</v>
      </c>
    </row>
    <row r="21" spans="2:18" s="29" customFormat="1" ht="18" customHeight="1" x14ac:dyDescent="0.2">
      <c r="B21" s="8" t="s">
        <v>387</v>
      </c>
      <c r="C21" s="8" t="s">
        <v>388</v>
      </c>
      <c r="D21" s="44">
        <v>0.36410000000000003</v>
      </c>
      <c r="E21" s="45">
        <v>1.151</v>
      </c>
      <c r="F21" s="45">
        <v>0.34739999999999999</v>
      </c>
      <c r="G21" s="45">
        <v>0.29430000000000001</v>
      </c>
      <c r="H21" s="46">
        <v>0</v>
      </c>
      <c r="I21" s="30">
        <f>SUM(D21:H21)</f>
        <v>2.1568000000000001</v>
      </c>
      <c r="J21" s="682"/>
      <c r="K21" s="8" t="str">
        <f t="shared" si="6"/>
        <v>SA137</v>
      </c>
      <c r="L21" s="8" t="str">
        <f t="shared" si="7"/>
        <v>Digital customer experience</v>
      </c>
      <c r="M21" s="44">
        <f t="shared" si="8"/>
        <v>0.37645724006424547</v>
      </c>
      <c r="N21" s="45">
        <f t="shared" si="8"/>
        <v>1.1900639475801882</v>
      </c>
      <c r="O21" s="45">
        <f t="shared" si="8"/>
        <v>0.35919045646338604</v>
      </c>
      <c r="P21" s="45">
        <f t="shared" si="8"/>
        <v>0.30428828824747989</v>
      </c>
      <c r="Q21" s="46">
        <f t="shared" si="8"/>
        <v>0</v>
      </c>
      <c r="R21" s="30">
        <f>SUM(M21:Q21)</f>
        <v>2.2299999323552995</v>
      </c>
    </row>
    <row r="22" spans="2:18" s="29" customFormat="1" ht="18" customHeight="1" x14ac:dyDescent="0.2">
      <c r="B22" s="8" t="s">
        <v>389</v>
      </c>
      <c r="C22" s="8" t="s">
        <v>390</v>
      </c>
      <c r="D22" s="44">
        <v>0.73029999999999995</v>
      </c>
      <c r="E22" s="45">
        <v>0.97729999999999995</v>
      </c>
      <c r="F22" s="45">
        <v>4.3041</v>
      </c>
      <c r="G22" s="45">
        <v>5.5021000000000004</v>
      </c>
      <c r="H22" s="46">
        <v>1.9932000000000001</v>
      </c>
      <c r="I22" s="30">
        <f>SUM(D22:H22)</f>
        <v>13.507</v>
      </c>
      <c r="J22" s="682"/>
      <c r="K22" s="8" t="str">
        <f t="shared" si="6"/>
        <v>SA138</v>
      </c>
      <c r="L22" s="8" t="str">
        <f t="shared" si="7"/>
        <v>AGIG IT Strategy &amp; Roadmap</v>
      </c>
      <c r="M22" s="44">
        <f t="shared" si="8"/>
        <v>0.75508575231782049</v>
      </c>
      <c r="N22" s="45">
        <f t="shared" si="8"/>
        <v>1.0104687193484951</v>
      </c>
      <c r="O22" s="45">
        <f t="shared" si="8"/>
        <v>4.4501774429017269</v>
      </c>
      <c r="P22" s="45">
        <f t="shared" si="8"/>
        <v>5.6888365299573884</v>
      </c>
      <c r="Q22" s="46">
        <f t="shared" si="8"/>
        <v>2.0608474894151443</v>
      </c>
      <c r="R22" s="30">
        <f>SUM(M22:Q22)</f>
        <v>13.965415933940575</v>
      </c>
    </row>
    <row r="23" spans="2:18" s="29" customFormat="1" ht="18" customHeight="1" x14ac:dyDescent="0.2">
      <c r="B23" s="8" t="s">
        <v>391</v>
      </c>
      <c r="C23" s="8" t="s">
        <v>392</v>
      </c>
      <c r="D23" s="44">
        <v>2.41E-2</v>
      </c>
      <c r="E23" s="45">
        <v>1.12E-2</v>
      </c>
      <c r="F23" s="45">
        <v>3.4700000000000002E-2</v>
      </c>
      <c r="G23" s="45">
        <v>2.41E-2</v>
      </c>
      <c r="H23" s="46">
        <v>5.3600000000000002E-2</v>
      </c>
      <c r="I23" s="30">
        <f t="shared" si="5"/>
        <v>0.1477</v>
      </c>
      <c r="J23" s="682"/>
      <c r="K23" s="8" t="str">
        <f t="shared" si="6"/>
        <v>SA139</v>
      </c>
      <c r="L23" s="8" t="str">
        <f t="shared" si="7"/>
        <v>IT Infrastructure</v>
      </c>
      <c r="M23" s="44">
        <f t="shared" si="8"/>
        <v>2.4917933220401853E-2</v>
      </c>
      <c r="N23" s="45">
        <f t="shared" si="8"/>
        <v>1.1580118343091318E-2</v>
      </c>
      <c r="O23" s="45">
        <f t="shared" si="8"/>
        <v>3.5877688080827565E-2</v>
      </c>
      <c r="P23" s="45">
        <f t="shared" si="8"/>
        <v>2.4917933220401853E-2</v>
      </c>
      <c r="Q23" s="46">
        <f t="shared" si="8"/>
        <v>5.5419137784794167E-2</v>
      </c>
      <c r="R23" s="30">
        <f t="shared" ref="R23" si="10">SUM(M23:Q23)</f>
        <v>0.15271281064951675</v>
      </c>
    </row>
    <row r="24" spans="2:18" s="52" customFormat="1" ht="18" customHeight="1" thickBot="1" x14ac:dyDescent="0.25">
      <c r="B24" s="48" t="s">
        <v>393</v>
      </c>
      <c r="C24" s="48"/>
      <c r="D24" s="49">
        <f t="shared" ref="D24:I24" si="11">SUM(D19:D23)</f>
        <v>2.0972</v>
      </c>
      <c r="E24" s="50">
        <f t="shared" si="11"/>
        <v>4.9149999999999991</v>
      </c>
      <c r="F24" s="50">
        <f t="shared" si="11"/>
        <v>9.8771000000000022</v>
      </c>
      <c r="G24" s="50">
        <f t="shared" si="11"/>
        <v>9.8653000000000013</v>
      </c>
      <c r="H24" s="51">
        <f t="shared" si="11"/>
        <v>5.2423999999999999</v>
      </c>
      <c r="I24" s="50">
        <f t="shared" si="11"/>
        <v>31.997</v>
      </c>
      <c r="J24" s="22"/>
      <c r="K24" s="48" t="s">
        <v>393</v>
      </c>
      <c r="L24" s="48"/>
      <c r="M24" s="49">
        <f t="shared" ref="M24:R24" si="12">SUM(M19:M23)</f>
        <v>2.1683771597438488</v>
      </c>
      <c r="N24" s="50">
        <f t="shared" si="12"/>
        <v>5.0818108621690916</v>
      </c>
      <c r="O24" s="50">
        <f t="shared" si="12"/>
        <v>10.212320257727434</v>
      </c>
      <c r="P24" s="50">
        <f t="shared" si="12"/>
        <v>10.200119775901678</v>
      </c>
      <c r="Q24" s="51">
        <f t="shared" si="12"/>
        <v>5.4203225358769576</v>
      </c>
      <c r="R24" s="50">
        <f t="shared" si="12"/>
        <v>33.082950591419014</v>
      </c>
    </row>
    <row r="25" spans="2:18" s="29" customFormat="1" ht="18" customHeight="1" x14ac:dyDescent="0.2">
      <c r="B25" s="8"/>
      <c r="C25" s="8"/>
      <c r="D25" s="30"/>
      <c r="E25" s="30"/>
      <c r="F25" s="30"/>
      <c r="G25" s="30"/>
      <c r="H25" s="30"/>
      <c r="I25" s="30"/>
      <c r="J25" s="682"/>
      <c r="K25" s="8"/>
      <c r="L25" s="8"/>
      <c r="M25" s="30"/>
      <c r="N25" s="30"/>
      <c r="O25" s="30"/>
      <c r="P25" s="30"/>
      <c r="Q25" s="30"/>
      <c r="R25" s="30"/>
    </row>
    <row r="26" spans="2:18" s="54" customFormat="1" ht="18" customHeight="1" x14ac:dyDescent="0.2">
      <c r="B26" s="9" t="s">
        <v>394</v>
      </c>
      <c r="C26" s="9"/>
      <c r="D26" s="41"/>
      <c r="E26" s="41"/>
      <c r="F26" s="41"/>
      <c r="G26" s="41"/>
      <c r="H26" s="41"/>
      <c r="I26" s="41"/>
      <c r="J26" s="22"/>
      <c r="K26" s="9" t="s">
        <v>394</v>
      </c>
      <c r="L26" s="9"/>
      <c r="M26" s="41"/>
      <c r="N26" s="41"/>
      <c r="O26" s="41"/>
      <c r="P26" s="41"/>
      <c r="Q26" s="41"/>
      <c r="R26" s="41"/>
    </row>
    <row r="27" spans="2:18" s="29" customFormat="1" x14ac:dyDescent="0.2">
      <c r="B27" s="40"/>
      <c r="C27" s="40"/>
      <c r="D27" s="30"/>
      <c r="E27" s="30"/>
      <c r="F27" s="30"/>
      <c r="G27" s="30"/>
      <c r="H27" s="30"/>
      <c r="I27" s="30"/>
      <c r="J27" s="682"/>
      <c r="K27" s="40"/>
      <c r="L27" s="40"/>
      <c r="M27" s="30"/>
      <c r="N27" s="30"/>
      <c r="O27" s="30"/>
      <c r="P27" s="30"/>
      <c r="Q27" s="30"/>
      <c r="R27" s="30"/>
    </row>
    <row r="28" spans="2:18" s="39" customFormat="1" ht="31.5" x14ac:dyDescent="0.25">
      <c r="B28" s="33" t="s">
        <v>376</v>
      </c>
      <c r="C28" s="34" t="s">
        <v>377</v>
      </c>
      <c r="D28" s="35" t="s">
        <v>196</v>
      </c>
      <c r="E28" s="36" t="s">
        <v>197</v>
      </c>
      <c r="F28" s="36" t="s">
        <v>198</v>
      </c>
      <c r="G28" s="36" t="s">
        <v>199</v>
      </c>
      <c r="H28" s="37" t="s">
        <v>200</v>
      </c>
      <c r="I28" s="38" t="s">
        <v>220</v>
      </c>
      <c r="J28" s="8"/>
      <c r="K28" s="33" t="s">
        <v>376</v>
      </c>
      <c r="L28" s="34" t="s">
        <v>377</v>
      </c>
      <c r="M28" s="35" t="s">
        <v>196</v>
      </c>
      <c r="N28" s="36" t="s">
        <v>197</v>
      </c>
      <c r="O28" s="36" t="s">
        <v>198</v>
      </c>
      <c r="P28" s="36" t="s">
        <v>199</v>
      </c>
      <c r="Q28" s="37" t="s">
        <v>200</v>
      </c>
      <c r="R28" s="38" t="s">
        <v>220</v>
      </c>
    </row>
    <row r="29" spans="2:18" s="29" customFormat="1" ht="18" customHeight="1" x14ac:dyDescent="0.2">
      <c r="B29" s="8" t="s">
        <v>395</v>
      </c>
      <c r="C29" s="8" t="s">
        <v>396</v>
      </c>
      <c r="D29" s="44">
        <v>0.24010000000000001</v>
      </c>
      <c r="E29" s="45">
        <v>0.2586</v>
      </c>
      <c r="F29" s="45">
        <v>0.2586</v>
      </c>
      <c r="G29" s="45">
        <v>0.2586</v>
      </c>
      <c r="H29" s="46">
        <v>0.24010000000000001</v>
      </c>
      <c r="I29" s="30">
        <f t="shared" ref="I29:I52" si="13">SUM(D29:H29)</f>
        <v>1.256</v>
      </c>
      <c r="J29" s="682"/>
      <c r="K29" s="8" t="str">
        <f t="shared" ref="K29:K39" si="14">B29</f>
        <v>SA101</v>
      </c>
      <c r="L29" s="8" t="str">
        <f t="shared" ref="L29:L39" si="15">C29</f>
        <v>DCVG Dig Up and Repair TP</v>
      </c>
      <c r="M29" s="44">
        <f t="shared" ref="M29:M39" si="16">D29*_xlfn.SINGLE(Dec19Jun21CPI)</f>
        <v>0.24824878698002015</v>
      </c>
      <c r="N29" s="45">
        <f t="shared" ref="N29:N39" si="17">E29*_xlfn.SINGLE(Dec19Jun21CPI)</f>
        <v>0.26737666102887631</v>
      </c>
      <c r="O29" s="45">
        <f t="shared" ref="O29:O39" si="18">F29*_xlfn.SINGLE(Dec19Jun21CPI)</f>
        <v>0.26737666102887631</v>
      </c>
      <c r="P29" s="45">
        <f t="shared" ref="P29:P39" si="19">G29*_xlfn.SINGLE(Dec19Jun21CPI)</f>
        <v>0.26737666102887631</v>
      </c>
      <c r="Q29" s="46">
        <f t="shared" ref="Q29:Q39" si="20">H29*_xlfn.SINGLE(Dec19Jun21CPI)</f>
        <v>0.24824878698002015</v>
      </c>
      <c r="R29" s="30">
        <f t="shared" ref="R29" si="21">SUM(M29:Q29)</f>
        <v>1.2986275570466692</v>
      </c>
    </row>
    <row r="30" spans="2:18" s="29" customFormat="1" ht="18" customHeight="1" x14ac:dyDescent="0.2">
      <c r="B30" s="8" t="s">
        <v>397</v>
      </c>
      <c r="C30" s="8" t="s">
        <v>398</v>
      </c>
      <c r="D30" s="44">
        <v>0.62420000000000009</v>
      </c>
      <c r="E30" s="45">
        <v>1.0132000000000001</v>
      </c>
      <c r="F30" s="45">
        <v>1.5145</v>
      </c>
      <c r="G30" s="45">
        <v>0.90979999999999994</v>
      </c>
      <c r="H30" s="46">
        <v>0.90979999999999994</v>
      </c>
      <c r="I30" s="30">
        <f>SUM(D30:H30)</f>
        <v>4.9714999999999998</v>
      </c>
      <c r="J30" s="682"/>
      <c r="K30" s="8" t="str">
        <f t="shared" si="14"/>
        <v>SA103</v>
      </c>
      <c r="L30" s="8" t="str">
        <f t="shared" si="15"/>
        <v>Replacement of Valves</v>
      </c>
      <c r="M30" s="44">
        <f t="shared" si="16"/>
        <v>0.64538480979978585</v>
      </c>
      <c r="N30" s="45">
        <f t="shared" si="17"/>
        <v>1.0475871343946539</v>
      </c>
      <c r="O30" s="45">
        <f t="shared" si="18"/>
        <v>1.565900824161768</v>
      </c>
      <c r="P30" s="45">
        <f t="shared" si="19"/>
        <v>0.94067782754861429</v>
      </c>
      <c r="Q30" s="46">
        <f t="shared" si="20"/>
        <v>0.94067782754861429</v>
      </c>
      <c r="R30" s="30">
        <f>SUM(M30:Q30)</f>
        <v>5.1402284234534363</v>
      </c>
    </row>
    <row r="31" spans="2:18" s="29" customFormat="1" ht="18" customHeight="1" x14ac:dyDescent="0.2">
      <c r="B31" s="8" t="s">
        <v>399</v>
      </c>
      <c r="C31" s="8" t="s">
        <v>400</v>
      </c>
      <c r="D31" s="44">
        <v>0.376</v>
      </c>
      <c r="E31" s="45">
        <v>1.1934</v>
      </c>
      <c r="F31" s="45">
        <v>0</v>
      </c>
      <c r="G31" s="45">
        <v>0</v>
      </c>
      <c r="H31" s="46">
        <v>0</v>
      </c>
      <c r="I31" s="30">
        <f t="shared" si="13"/>
        <v>1.5693999999999999</v>
      </c>
      <c r="J31" s="682"/>
      <c r="K31" s="8" t="str">
        <f t="shared" si="14"/>
        <v>SA104</v>
      </c>
      <c r="L31" s="8" t="str">
        <f t="shared" si="15"/>
        <v>TP M53 Replacement</v>
      </c>
      <c r="M31" s="44">
        <f t="shared" si="16"/>
        <v>0.38876111580377998</v>
      </c>
      <c r="N31" s="45">
        <f t="shared" si="17"/>
        <v>1.2339029670218911</v>
      </c>
      <c r="O31" s="45">
        <f t="shared" si="18"/>
        <v>0</v>
      </c>
      <c r="P31" s="45">
        <f t="shared" si="19"/>
        <v>0</v>
      </c>
      <c r="Q31" s="46">
        <f t="shared" si="20"/>
        <v>0</v>
      </c>
      <c r="R31" s="30">
        <f t="shared" ref="R31:R32" si="22">SUM(M31:Q31)</f>
        <v>1.6226640828256711</v>
      </c>
    </row>
    <row r="32" spans="2:18" s="29" customFormat="1" ht="18" customHeight="1" x14ac:dyDescent="0.2">
      <c r="B32" s="8" t="s">
        <v>401</v>
      </c>
      <c r="C32" s="8" t="s">
        <v>402</v>
      </c>
      <c r="D32" s="44">
        <v>4.2507000000000001</v>
      </c>
      <c r="E32" s="45">
        <v>6.7768000000000006</v>
      </c>
      <c r="F32" s="45">
        <v>7.0756999999999994</v>
      </c>
      <c r="G32" s="45">
        <v>7.0650000000000004</v>
      </c>
      <c r="H32" s="46">
        <v>6.8213999999999997</v>
      </c>
      <c r="I32" s="30">
        <f t="shared" si="13"/>
        <v>31.989600000000003</v>
      </c>
      <c r="J32" s="682"/>
      <c r="K32" s="8" t="str">
        <f t="shared" si="14"/>
        <v>SA105</v>
      </c>
      <c r="L32" s="8" t="str">
        <f t="shared" si="15"/>
        <v>TP Modifications for ILI</v>
      </c>
      <c r="M32" s="44">
        <f t="shared" si="16"/>
        <v>4.3949650929444886</v>
      </c>
      <c r="N32" s="45">
        <f t="shared" si="17"/>
        <v>7.0067987488804686</v>
      </c>
      <c r="O32" s="45">
        <f t="shared" si="18"/>
        <v>7.3158431571617175</v>
      </c>
      <c r="P32" s="45">
        <f t="shared" si="19"/>
        <v>7.3047800083875147</v>
      </c>
      <c r="Q32" s="46">
        <f t="shared" si="20"/>
        <v>7.052912434425278</v>
      </c>
      <c r="R32" s="30">
        <f t="shared" si="22"/>
        <v>33.075299441799466</v>
      </c>
    </row>
    <row r="33" spans="2:18" s="29" customFormat="1" ht="18" customHeight="1" x14ac:dyDescent="0.2">
      <c r="B33" s="8" t="s">
        <v>403</v>
      </c>
      <c r="C33" s="8" t="s">
        <v>404</v>
      </c>
      <c r="D33" s="44">
        <v>6.8099999999999994E-2</v>
      </c>
      <c r="E33" s="45">
        <v>0.4415</v>
      </c>
      <c r="F33" s="45">
        <v>0.4415</v>
      </c>
      <c r="G33" s="45">
        <v>0.4415</v>
      </c>
      <c r="H33" s="46">
        <v>0.37339999999999995</v>
      </c>
      <c r="I33" s="30">
        <f>SUM(D33:H33)</f>
        <v>1.766</v>
      </c>
      <c r="J33" s="682"/>
      <c r="K33" s="8" t="str">
        <f t="shared" si="14"/>
        <v>SA107</v>
      </c>
      <c r="L33" s="8" t="str">
        <f t="shared" si="15"/>
        <v>Additional emergency isolation valves</v>
      </c>
      <c r="M33" s="44">
        <f t="shared" si="16"/>
        <v>7.0411255282546312E-2</v>
      </c>
      <c r="N33" s="45">
        <f t="shared" si="17"/>
        <v>0.45648412932810867</v>
      </c>
      <c r="O33" s="45">
        <f t="shared" si="18"/>
        <v>0.45648412932810867</v>
      </c>
      <c r="P33" s="45">
        <f t="shared" si="19"/>
        <v>0.45648412932810867</v>
      </c>
      <c r="Q33" s="46">
        <f t="shared" si="20"/>
        <v>0.38607287404556229</v>
      </c>
      <c r="R33" s="30">
        <f>SUM(M33:Q33)</f>
        <v>1.8259365173124347</v>
      </c>
    </row>
    <row r="34" spans="2:18" s="29" customFormat="1" ht="18" customHeight="1" x14ac:dyDescent="0.2">
      <c r="B34" s="8" t="s">
        <v>405</v>
      </c>
      <c r="C34" s="8" t="s">
        <v>406</v>
      </c>
      <c r="D34" s="44">
        <v>0.26789999999999997</v>
      </c>
      <c r="E34" s="45">
        <v>0.26789999999999997</v>
      </c>
      <c r="F34" s="45">
        <v>0.26789999999999997</v>
      </c>
      <c r="G34" s="45">
        <v>0.26789999999999997</v>
      </c>
      <c r="H34" s="46">
        <v>0.26789999999999997</v>
      </c>
      <c r="I34" s="30">
        <f>SUM(D34:H34)</f>
        <v>1.3394999999999999</v>
      </c>
      <c r="J34" s="682"/>
      <c r="K34" s="8" t="str">
        <f t="shared" si="14"/>
        <v>SA108</v>
      </c>
      <c r="L34" s="8" t="str">
        <f t="shared" si="15"/>
        <v>I and C Meter Set Refurbishment</v>
      </c>
      <c r="M34" s="44">
        <f t="shared" si="16"/>
        <v>0.27699229501019318</v>
      </c>
      <c r="N34" s="45">
        <f t="shared" si="17"/>
        <v>0.27699229501019318</v>
      </c>
      <c r="O34" s="45">
        <f t="shared" si="18"/>
        <v>0.27699229501019318</v>
      </c>
      <c r="P34" s="45">
        <f t="shared" si="19"/>
        <v>0.27699229501019318</v>
      </c>
      <c r="Q34" s="46">
        <f t="shared" si="20"/>
        <v>0.27699229501019318</v>
      </c>
      <c r="R34" s="30">
        <f>SUM(M34:Q34)</f>
        <v>1.3849614750509658</v>
      </c>
    </row>
    <row r="35" spans="2:18" s="29" customFormat="1" ht="18" customHeight="1" x14ac:dyDescent="0.2">
      <c r="B35" s="8" t="s">
        <v>407</v>
      </c>
      <c r="C35" s="8" t="s">
        <v>408</v>
      </c>
      <c r="D35" s="44">
        <v>0.33050000000000002</v>
      </c>
      <c r="E35" s="45">
        <v>0.33050000000000002</v>
      </c>
      <c r="F35" s="45">
        <v>0.33050000000000002</v>
      </c>
      <c r="G35" s="45">
        <v>0.33050000000000002</v>
      </c>
      <c r="H35" s="46">
        <v>0.33050000000000002</v>
      </c>
      <c r="I35" s="30">
        <f t="shared" si="13"/>
        <v>1.6525000000000001</v>
      </c>
      <c r="J35" s="682"/>
      <c r="K35" s="8" t="str">
        <f t="shared" si="14"/>
        <v>SA112</v>
      </c>
      <c r="L35" s="8" t="str">
        <f t="shared" si="15"/>
        <v>CP Assets Replacement</v>
      </c>
      <c r="M35" s="44">
        <f t="shared" si="16"/>
        <v>0.3417168850349715</v>
      </c>
      <c r="N35" s="45">
        <f t="shared" si="17"/>
        <v>0.3417168850349715</v>
      </c>
      <c r="O35" s="45">
        <f t="shared" si="18"/>
        <v>0.3417168850349715</v>
      </c>
      <c r="P35" s="45">
        <f t="shared" si="19"/>
        <v>0.3417168850349715</v>
      </c>
      <c r="Q35" s="46">
        <f t="shared" si="20"/>
        <v>0.3417168850349715</v>
      </c>
      <c r="R35" s="30">
        <f t="shared" ref="R35:R37" si="23">SUM(M35:Q35)</f>
        <v>1.7085844251748574</v>
      </c>
    </row>
    <row r="36" spans="2:18" s="29" customFormat="1" ht="18" customHeight="1" x14ac:dyDescent="0.2">
      <c r="B36" s="8" t="s">
        <v>409</v>
      </c>
      <c r="C36" s="8" t="s">
        <v>410</v>
      </c>
      <c r="D36" s="44">
        <v>0.3014</v>
      </c>
      <c r="E36" s="45">
        <v>0.17580000000000001</v>
      </c>
      <c r="F36" s="45">
        <v>0</v>
      </c>
      <c r="G36" s="45">
        <v>0</v>
      </c>
      <c r="H36" s="46">
        <v>0</v>
      </c>
      <c r="I36" s="30">
        <f t="shared" si="13"/>
        <v>0.47720000000000001</v>
      </c>
      <c r="J36" s="682"/>
      <c r="K36" s="8" t="str">
        <f t="shared" si="14"/>
        <v>SA126</v>
      </c>
      <c r="L36" s="8" t="str">
        <f t="shared" si="15"/>
        <v>CP Remote Monitoring</v>
      </c>
      <c r="M36" s="44">
        <f t="shared" si="16"/>
        <v>0.31162925612568959</v>
      </c>
      <c r="N36" s="45">
        <f t="shared" si="17"/>
        <v>0.18176650042102266</v>
      </c>
      <c r="O36" s="45">
        <f t="shared" si="18"/>
        <v>0</v>
      </c>
      <c r="P36" s="45">
        <f t="shared" si="19"/>
        <v>0</v>
      </c>
      <c r="Q36" s="46">
        <f t="shared" si="20"/>
        <v>0</v>
      </c>
      <c r="R36" s="30">
        <f t="shared" si="23"/>
        <v>0.49339575654671225</v>
      </c>
    </row>
    <row r="37" spans="2:18" s="29" customFormat="1" ht="18" customHeight="1" x14ac:dyDescent="0.2">
      <c r="B37" s="8" t="s">
        <v>411</v>
      </c>
      <c r="C37" s="8" t="s">
        <v>412</v>
      </c>
      <c r="D37" s="44">
        <v>0.109</v>
      </c>
      <c r="E37" s="45">
        <v>0.27660000000000001</v>
      </c>
      <c r="F37" s="45">
        <v>0.26619999999999999</v>
      </c>
      <c r="G37" s="45">
        <v>0.26619999999999999</v>
      </c>
      <c r="H37" s="46">
        <v>0.25419999999999998</v>
      </c>
      <c r="I37" s="30">
        <f t="shared" si="13"/>
        <v>1.1721999999999999</v>
      </c>
      <c r="J37" s="682"/>
      <c r="K37" s="8" t="str">
        <f t="shared" si="14"/>
        <v>SA127</v>
      </c>
      <c r="L37" s="8" t="str">
        <f t="shared" si="15"/>
        <v>Isolated Steel Sections from CP</v>
      </c>
      <c r="M37" s="44">
        <f t="shared" si="16"/>
        <v>0.11269936601758515</v>
      </c>
      <c r="N37" s="45">
        <f t="shared" si="17"/>
        <v>0.28598756550884452</v>
      </c>
      <c r="O37" s="45">
        <f t="shared" si="18"/>
        <v>0.27523459847597398</v>
      </c>
      <c r="P37" s="45">
        <f t="shared" si="19"/>
        <v>0.27523459847597398</v>
      </c>
      <c r="Q37" s="46">
        <f t="shared" si="20"/>
        <v>0.26282732882266185</v>
      </c>
      <c r="R37" s="30">
        <f t="shared" si="23"/>
        <v>1.2119834573010395</v>
      </c>
    </row>
    <row r="38" spans="2:18" s="29" customFormat="1" ht="18" customHeight="1" x14ac:dyDescent="0.2">
      <c r="B38" s="8" t="s">
        <v>413</v>
      </c>
      <c r="C38" s="8" t="s">
        <v>414</v>
      </c>
      <c r="D38" s="44">
        <v>0.46629999999999999</v>
      </c>
      <c r="E38" s="45">
        <v>0.46629999999999999</v>
      </c>
      <c r="F38" s="45">
        <v>0.50790000000000002</v>
      </c>
      <c r="G38" s="45">
        <v>0.50790000000000002</v>
      </c>
      <c r="H38" s="46">
        <v>0.50790000000000002</v>
      </c>
      <c r="I38" s="30">
        <f>SUM(D38:H38)</f>
        <v>2.4563000000000001</v>
      </c>
      <c r="J38" s="682"/>
      <c r="K38" s="8" t="str">
        <f t="shared" si="14"/>
        <v>SA129</v>
      </c>
      <c r="L38" s="8" t="str">
        <f t="shared" si="15"/>
        <v>I&amp;C Overpressure risk reduction</v>
      </c>
      <c r="M38" s="44">
        <f t="shared" si="16"/>
        <v>0.48212581994495368</v>
      </c>
      <c r="N38" s="45">
        <f t="shared" si="17"/>
        <v>0.48212581994495368</v>
      </c>
      <c r="O38" s="45">
        <f t="shared" si="18"/>
        <v>0.52513768807643579</v>
      </c>
      <c r="P38" s="45">
        <f t="shared" si="19"/>
        <v>0.52513768807643579</v>
      </c>
      <c r="Q38" s="46">
        <f t="shared" si="20"/>
        <v>0.52513768807643579</v>
      </c>
      <c r="R38" s="30">
        <f>SUM(M38:Q38)</f>
        <v>2.5396647041192146</v>
      </c>
    </row>
    <row r="39" spans="2:18" s="29" customFormat="1" ht="18" customHeight="1" x14ac:dyDescent="0.2">
      <c r="B39" s="8" t="s">
        <v>415</v>
      </c>
      <c r="C39" s="8" t="s">
        <v>416</v>
      </c>
      <c r="D39" s="44">
        <v>0.26669999999999999</v>
      </c>
      <c r="E39" s="45">
        <v>0</v>
      </c>
      <c r="F39" s="45">
        <v>0</v>
      </c>
      <c r="G39" s="45">
        <v>0</v>
      </c>
      <c r="H39" s="46">
        <v>0</v>
      </c>
      <c r="I39" s="30">
        <f t="shared" si="13"/>
        <v>0.26669999999999999</v>
      </c>
      <c r="J39" s="682"/>
      <c r="K39" s="8" t="str">
        <f t="shared" si="14"/>
        <v>SA131</v>
      </c>
      <c r="L39" s="8" t="str">
        <f t="shared" si="15"/>
        <v>Slab Sensitive TP Areas</v>
      </c>
      <c r="M39" s="44">
        <f t="shared" si="16"/>
        <v>0.27575156804486201</v>
      </c>
      <c r="N39" s="45">
        <f t="shared" si="17"/>
        <v>0</v>
      </c>
      <c r="O39" s="45">
        <f t="shared" si="18"/>
        <v>0</v>
      </c>
      <c r="P39" s="45">
        <f t="shared" si="19"/>
        <v>0</v>
      </c>
      <c r="Q39" s="46">
        <f t="shared" si="20"/>
        <v>0</v>
      </c>
      <c r="R39" s="30">
        <f t="shared" ref="R39" si="24">SUM(M39:Q39)</f>
        <v>0.27575156804486201</v>
      </c>
    </row>
    <row r="40" spans="2:18" s="54" customFormat="1" ht="18" customHeight="1" thickBot="1" x14ac:dyDescent="0.25">
      <c r="B40" s="48" t="s">
        <v>417</v>
      </c>
      <c r="C40" s="48"/>
      <c r="D40" s="49">
        <f t="shared" ref="D40:I40" si="25">SUM(D29:D39)</f>
        <v>7.3009000000000004</v>
      </c>
      <c r="E40" s="50">
        <f t="shared" si="25"/>
        <v>11.200600000000001</v>
      </c>
      <c r="F40" s="50">
        <f t="shared" si="25"/>
        <v>10.662799999999997</v>
      </c>
      <c r="G40" s="50">
        <f t="shared" si="25"/>
        <v>10.047399999999998</v>
      </c>
      <c r="H40" s="51">
        <f t="shared" si="25"/>
        <v>9.7051999999999978</v>
      </c>
      <c r="I40" s="50">
        <f t="shared" si="25"/>
        <v>48.916900000000005</v>
      </c>
      <c r="J40" s="22"/>
      <c r="K40" s="48" t="s">
        <v>417</v>
      </c>
      <c r="L40" s="48"/>
      <c r="M40" s="49">
        <f t="shared" ref="M40:R40" si="26">SUM(M29:M39)</f>
        <v>7.5486862509888759</v>
      </c>
      <c r="N40" s="50">
        <f t="shared" si="26"/>
        <v>11.580738706573985</v>
      </c>
      <c r="O40" s="50">
        <f t="shared" si="26"/>
        <v>11.024686238278045</v>
      </c>
      <c r="P40" s="50">
        <f t="shared" si="26"/>
        <v>10.38840009289069</v>
      </c>
      <c r="Q40" s="51">
        <f t="shared" si="26"/>
        <v>10.034586119943736</v>
      </c>
      <c r="R40" s="50">
        <f t="shared" si="26"/>
        <v>50.577097408675321</v>
      </c>
    </row>
    <row r="41" spans="2:18" s="29" customFormat="1" ht="18" customHeight="1" x14ac:dyDescent="0.2">
      <c r="B41" s="8"/>
      <c r="C41" s="8"/>
      <c r="D41" s="45"/>
      <c r="E41" s="45"/>
      <c r="F41" s="45"/>
      <c r="G41" s="45"/>
      <c r="H41" s="45"/>
      <c r="I41" s="45"/>
      <c r="J41" s="682"/>
      <c r="K41" s="8"/>
      <c r="L41" s="8"/>
      <c r="M41" s="45"/>
      <c r="N41" s="45"/>
      <c r="O41" s="45"/>
      <c r="P41" s="45"/>
      <c r="Q41" s="45"/>
      <c r="R41" s="45"/>
    </row>
    <row r="42" spans="2:18" s="54" customFormat="1" ht="18" customHeight="1" x14ac:dyDescent="0.2">
      <c r="B42" s="9" t="s">
        <v>418</v>
      </c>
      <c r="C42" s="9"/>
      <c r="D42" s="41"/>
      <c r="E42" s="41"/>
      <c r="F42" s="41"/>
      <c r="G42" s="41"/>
      <c r="H42" s="41"/>
      <c r="I42" s="41"/>
      <c r="J42" s="22"/>
      <c r="K42" s="9" t="s">
        <v>418</v>
      </c>
      <c r="L42" s="9"/>
      <c r="M42" s="41"/>
      <c r="N42" s="41"/>
      <c r="O42" s="41"/>
      <c r="P42" s="41"/>
      <c r="Q42" s="41"/>
      <c r="R42" s="41"/>
    </row>
    <row r="43" spans="2:18" s="29" customFormat="1" x14ac:dyDescent="0.2">
      <c r="B43" s="40"/>
      <c r="C43" s="40"/>
      <c r="D43" s="30"/>
      <c r="E43" s="30"/>
      <c r="F43" s="30"/>
      <c r="G43" s="30"/>
      <c r="H43" s="30"/>
      <c r="I43" s="30"/>
      <c r="J43" s="682"/>
      <c r="K43" s="40"/>
      <c r="L43" s="40"/>
      <c r="M43" s="30"/>
      <c r="N43" s="30"/>
      <c r="O43" s="30"/>
      <c r="P43" s="30"/>
      <c r="Q43" s="30"/>
      <c r="R43" s="30"/>
    </row>
    <row r="44" spans="2:18" s="39" customFormat="1" ht="31.5" x14ac:dyDescent="0.25">
      <c r="B44" s="33" t="s">
        <v>376</v>
      </c>
      <c r="C44" s="34" t="s">
        <v>377</v>
      </c>
      <c r="D44" s="35" t="s">
        <v>196</v>
      </c>
      <c r="E44" s="36" t="s">
        <v>197</v>
      </c>
      <c r="F44" s="36" t="s">
        <v>198</v>
      </c>
      <c r="G44" s="36" t="s">
        <v>199</v>
      </c>
      <c r="H44" s="37" t="s">
        <v>200</v>
      </c>
      <c r="I44" s="38" t="s">
        <v>220</v>
      </c>
      <c r="J44" s="8"/>
      <c r="K44" s="33" t="s">
        <v>376</v>
      </c>
      <c r="L44" s="34" t="s">
        <v>377</v>
      </c>
      <c r="M44" s="35" t="s">
        <v>196</v>
      </c>
      <c r="N44" s="36" t="s">
        <v>197</v>
      </c>
      <c r="O44" s="36" t="s">
        <v>198</v>
      </c>
      <c r="P44" s="36" t="s">
        <v>199</v>
      </c>
      <c r="Q44" s="37" t="s">
        <v>200</v>
      </c>
      <c r="R44" s="38" t="s">
        <v>220</v>
      </c>
    </row>
    <row r="45" spans="2:18" s="29" customFormat="1" ht="18" customHeight="1" x14ac:dyDescent="0.2">
      <c r="B45" s="8" t="s">
        <v>419</v>
      </c>
      <c r="C45" s="8" t="s">
        <v>420</v>
      </c>
      <c r="D45" s="44">
        <v>1.0775999999999999</v>
      </c>
      <c r="E45" s="45">
        <v>1.0775999999999999</v>
      </c>
      <c r="F45" s="45">
        <v>0.74760000000000004</v>
      </c>
      <c r="G45" s="45">
        <v>0.74760000000000004</v>
      </c>
      <c r="H45" s="46">
        <v>0.86760000000000004</v>
      </c>
      <c r="I45" s="30">
        <f t="shared" si="13"/>
        <v>4.5180000000000007</v>
      </c>
      <c r="J45" s="682"/>
      <c r="K45" s="8" t="str">
        <f>B45</f>
        <v>SA113</v>
      </c>
      <c r="L45" s="8" t="str">
        <f>C45</f>
        <v>Small Plant and Equipment</v>
      </c>
      <c r="M45" s="44">
        <f>D45*_xlfn.SINGLE(Dec19Jun21CPI)</f>
        <v>1.1141728148674288</v>
      </c>
      <c r="N45" s="45">
        <f>E45*_xlfn.SINGLE(Dec19Jun21CPI)</f>
        <v>1.1141728148674288</v>
      </c>
      <c r="O45" s="45">
        <f>F45*_xlfn.SINGLE(Dec19Jun21CPI)</f>
        <v>0.7729728994013455</v>
      </c>
      <c r="P45" s="45">
        <f>G45*_xlfn.SINGLE(Dec19Jun21CPI)</f>
        <v>0.7729728994013455</v>
      </c>
      <c r="Q45" s="46">
        <f>H45*_xlfn.SINGLE(Dec19Jun21CPI)</f>
        <v>0.89704559593446676</v>
      </c>
      <c r="R45" s="30">
        <f t="shared" ref="R45" si="27">SUM(M45:Q45)</f>
        <v>4.6713370244720158</v>
      </c>
    </row>
    <row r="46" spans="2:18" s="54" customFormat="1" ht="18" customHeight="1" thickBot="1" x14ac:dyDescent="0.25">
      <c r="B46" s="48" t="s">
        <v>421</v>
      </c>
      <c r="C46" s="48"/>
      <c r="D46" s="49">
        <f t="shared" ref="D46:I46" si="28">SUM(D45:D45)</f>
        <v>1.0775999999999999</v>
      </c>
      <c r="E46" s="50">
        <f t="shared" si="28"/>
        <v>1.0775999999999999</v>
      </c>
      <c r="F46" s="50">
        <f t="shared" si="28"/>
        <v>0.74760000000000004</v>
      </c>
      <c r="G46" s="50">
        <f t="shared" si="28"/>
        <v>0.74760000000000004</v>
      </c>
      <c r="H46" s="51">
        <f t="shared" si="28"/>
        <v>0.86760000000000004</v>
      </c>
      <c r="I46" s="50">
        <f t="shared" si="28"/>
        <v>4.5180000000000007</v>
      </c>
      <c r="J46" s="22"/>
      <c r="K46" s="48" t="s">
        <v>421</v>
      </c>
      <c r="L46" s="48"/>
      <c r="M46" s="49">
        <f t="shared" ref="M46:R46" si="29">SUM(M45:M45)</f>
        <v>1.1141728148674288</v>
      </c>
      <c r="N46" s="50">
        <f t="shared" si="29"/>
        <v>1.1141728148674288</v>
      </c>
      <c r="O46" s="50">
        <f t="shared" si="29"/>
        <v>0.7729728994013455</v>
      </c>
      <c r="P46" s="50">
        <f t="shared" si="29"/>
        <v>0.7729728994013455</v>
      </c>
      <c r="Q46" s="51">
        <f t="shared" si="29"/>
        <v>0.89704559593446676</v>
      </c>
      <c r="R46" s="50">
        <f t="shared" si="29"/>
        <v>4.6713370244720158</v>
      </c>
    </row>
    <row r="47" spans="2:18" s="29" customFormat="1" ht="18" customHeight="1" x14ac:dyDescent="0.2">
      <c r="B47" s="8"/>
      <c r="C47" s="8"/>
      <c r="D47" s="45"/>
      <c r="E47" s="45"/>
      <c r="F47" s="45"/>
      <c r="G47" s="45"/>
      <c r="H47" s="45"/>
      <c r="I47" s="45"/>
      <c r="J47" s="682"/>
      <c r="K47" s="8"/>
      <c r="L47" s="8"/>
      <c r="M47" s="45"/>
      <c r="N47" s="45"/>
      <c r="O47" s="45"/>
      <c r="P47" s="45"/>
      <c r="Q47" s="45"/>
      <c r="R47" s="45"/>
    </row>
    <row r="48" spans="2:18" s="54" customFormat="1" ht="18" customHeight="1" x14ac:dyDescent="0.2">
      <c r="B48" s="9" t="s">
        <v>107</v>
      </c>
      <c r="C48" s="9"/>
      <c r="D48" s="41"/>
      <c r="E48" s="41"/>
      <c r="F48" s="41"/>
      <c r="G48" s="41"/>
      <c r="H48" s="41"/>
      <c r="I48" s="41"/>
      <c r="J48" s="22"/>
      <c r="K48" s="9" t="s">
        <v>107</v>
      </c>
      <c r="L48" s="9"/>
      <c r="M48" s="41"/>
      <c r="N48" s="41"/>
      <c r="O48" s="41"/>
      <c r="P48" s="41"/>
      <c r="Q48" s="41"/>
      <c r="R48" s="41"/>
    </row>
    <row r="50" spans="2:18" s="39" customFormat="1" ht="31.5" x14ac:dyDescent="0.25">
      <c r="B50" s="33" t="s">
        <v>376</v>
      </c>
      <c r="C50" s="34" t="s">
        <v>377</v>
      </c>
      <c r="D50" s="35" t="s">
        <v>196</v>
      </c>
      <c r="E50" s="36" t="s">
        <v>197</v>
      </c>
      <c r="F50" s="36" t="s">
        <v>198</v>
      </c>
      <c r="G50" s="36" t="s">
        <v>199</v>
      </c>
      <c r="H50" s="37" t="s">
        <v>200</v>
      </c>
      <c r="I50" s="38" t="s">
        <v>220</v>
      </c>
      <c r="J50" s="8"/>
      <c r="K50" s="33" t="s">
        <v>376</v>
      </c>
      <c r="L50" s="34" t="s">
        <v>377</v>
      </c>
      <c r="M50" s="35" t="s">
        <v>196</v>
      </c>
      <c r="N50" s="36" t="s">
        <v>197</v>
      </c>
      <c r="O50" s="36" t="s">
        <v>198</v>
      </c>
      <c r="P50" s="36" t="s">
        <v>199</v>
      </c>
      <c r="Q50" s="37" t="s">
        <v>200</v>
      </c>
      <c r="R50" s="38" t="s">
        <v>220</v>
      </c>
    </row>
    <row r="51" spans="2:18" s="29" customFormat="1" ht="18" customHeight="1" x14ac:dyDescent="0.2">
      <c r="B51" s="8" t="s">
        <v>422</v>
      </c>
      <c r="C51" s="8" t="s">
        <v>423</v>
      </c>
      <c r="D51" s="44">
        <v>0.55110000000000003</v>
      </c>
      <c r="E51" s="45">
        <v>0.6372000000000001</v>
      </c>
      <c r="F51" s="45">
        <v>0.6372000000000001</v>
      </c>
      <c r="G51" s="45">
        <v>0.6372000000000001</v>
      </c>
      <c r="H51" s="46">
        <v>0.6372000000000001</v>
      </c>
      <c r="I51" s="30">
        <f>SUM(D51:H51)</f>
        <v>3.0999000000000003</v>
      </c>
      <c r="J51" s="682"/>
      <c r="K51" s="8" t="str">
        <f t="shared" ref="K51:K52" si="30">B51</f>
        <v>SA106</v>
      </c>
      <c r="L51" s="8" t="str">
        <f t="shared" ref="L51:L52" si="31">C51</f>
        <v>DRS Overpressure risk reduction</v>
      </c>
      <c r="M51" s="44">
        <f t="shared" ref="M51:Q52" si="32">D51*_xlfn.SINGLE(Dec19Jun21CPI)</f>
        <v>0.56980385882835949</v>
      </c>
      <c r="N51" s="45">
        <f t="shared" si="32"/>
        <v>0.65882601859087397</v>
      </c>
      <c r="O51" s="45">
        <f t="shared" si="32"/>
        <v>0.65882601859087397</v>
      </c>
      <c r="P51" s="45">
        <f t="shared" si="32"/>
        <v>0.65882601859087397</v>
      </c>
      <c r="Q51" s="46">
        <f t="shared" si="32"/>
        <v>0.65882601859087397</v>
      </c>
      <c r="R51" s="30">
        <f>SUM(M51:Q51)</f>
        <v>3.2051079331918557</v>
      </c>
    </row>
    <row r="52" spans="2:18" s="29" customFormat="1" ht="18" customHeight="1" x14ac:dyDescent="0.2">
      <c r="B52" s="8" t="s">
        <v>424</v>
      </c>
      <c r="C52" s="8" t="s">
        <v>425</v>
      </c>
      <c r="D52" s="44">
        <v>0.15719999999999998</v>
      </c>
      <c r="E52" s="45">
        <v>0.15719999999999998</v>
      </c>
      <c r="F52" s="45">
        <v>0.5502999999999999</v>
      </c>
      <c r="G52" s="45">
        <v>0.5502999999999999</v>
      </c>
      <c r="H52" s="46">
        <v>0.5502999999999999</v>
      </c>
      <c r="I52" s="30">
        <f t="shared" si="13"/>
        <v>1.9652999999999996</v>
      </c>
      <c r="J52" s="682"/>
      <c r="K52" s="8" t="str">
        <f t="shared" si="30"/>
        <v>SA109</v>
      </c>
      <c r="L52" s="8" t="str">
        <f t="shared" si="31"/>
        <v>DRS Operability Risk Reduction</v>
      </c>
      <c r="M52" s="44">
        <f t="shared" si="32"/>
        <v>0.16253523245838883</v>
      </c>
      <c r="N52" s="45">
        <f t="shared" si="32"/>
        <v>0.16253523245838883</v>
      </c>
      <c r="O52" s="45">
        <f t="shared" si="32"/>
        <v>0.56897670751813845</v>
      </c>
      <c r="P52" s="45">
        <f t="shared" si="32"/>
        <v>0.56897670751813845</v>
      </c>
      <c r="Q52" s="46">
        <f t="shared" si="32"/>
        <v>0.56897670751813845</v>
      </c>
      <c r="R52" s="30">
        <f t="shared" ref="R52" si="33">SUM(M52:Q52)</f>
        <v>2.0320005874711931</v>
      </c>
    </row>
    <row r="53" spans="2:18" s="52" customFormat="1" ht="18" customHeight="1" thickBot="1" x14ac:dyDescent="0.25">
      <c r="B53" s="48" t="s">
        <v>426</v>
      </c>
      <c r="C53" s="48"/>
      <c r="D53" s="49">
        <f t="shared" ref="D53:I53" si="34">SUM(D51:D52)</f>
        <v>0.70830000000000004</v>
      </c>
      <c r="E53" s="50">
        <f t="shared" si="34"/>
        <v>0.79440000000000011</v>
      </c>
      <c r="F53" s="50">
        <f t="shared" si="34"/>
        <v>1.1875</v>
      </c>
      <c r="G53" s="50">
        <f t="shared" si="34"/>
        <v>1.1875</v>
      </c>
      <c r="H53" s="51">
        <f t="shared" si="34"/>
        <v>1.1875</v>
      </c>
      <c r="I53" s="50">
        <f t="shared" si="34"/>
        <v>5.0651999999999999</v>
      </c>
      <c r="J53" s="22"/>
      <c r="K53" s="48" t="s">
        <v>426</v>
      </c>
      <c r="L53" s="48"/>
      <c r="M53" s="49">
        <f t="shared" ref="M53:R53" si="35">SUM(M51:M52)</f>
        <v>0.73233909128674834</v>
      </c>
      <c r="N53" s="50">
        <f t="shared" si="35"/>
        <v>0.82136125104926283</v>
      </c>
      <c r="O53" s="50">
        <f t="shared" si="35"/>
        <v>1.2278027261090125</v>
      </c>
      <c r="P53" s="50">
        <f t="shared" si="35"/>
        <v>1.2278027261090125</v>
      </c>
      <c r="Q53" s="51">
        <f t="shared" si="35"/>
        <v>1.2278027261090125</v>
      </c>
      <c r="R53" s="50">
        <f t="shared" si="35"/>
        <v>5.2371085206630488</v>
      </c>
    </row>
    <row r="54" spans="2:18" x14ac:dyDescent="0.2">
      <c r="B54" s="8"/>
      <c r="C54" s="8"/>
      <c r="D54" s="30"/>
      <c r="E54" s="30"/>
      <c r="F54" s="30"/>
      <c r="G54" s="30"/>
      <c r="H54" s="30"/>
      <c r="I54" s="30"/>
      <c r="J54" s="682"/>
      <c r="K54" s="8"/>
      <c r="L54" s="8"/>
      <c r="M54" s="30"/>
      <c r="N54" s="30"/>
      <c r="O54" s="30"/>
      <c r="P54" s="30"/>
      <c r="Q54" s="30"/>
      <c r="R54" s="30"/>
    </row>
    <row r="55" spans="2:18" s="54" customFormat="1" ht="21.75" customHeight="1" x14ac:dyDescent="0.2">
      <c r="B55" s="9" t="s">
        <v>80</v>
      </c>
      <c r="C55" s="9"/>
      <c r="D55" s="41"/>
      <c r="E55" s="41"/>
      <c r="F55" s="41"/>
      <c r="G55" s="41"/>
      <c r="H55" s="41"/>
      <c r="I55" s="41"/>
      <c r="J55" s="22"/>
      <c r="K55" s="9" t="s">
        <v>80</v>
      </c>
      <c r="L55" s="9"/>
      <c r="M55" s="41"/>
      <c r="N55" s="41"/>
      <c r="O55" s="41"/>
      <c r="P55" s="41"/>
      <c r="Q55" s="41"/>
      <c r="R55" s="41"/>
    </row>
    <row r="56" spans="2:18" s="29" customFormat="1" x14ac:dyDescent="0.2">
      <c r="B56" s="40"/>
      <c r="C56" s="40"/>
      <c r="D56" s="30"/>
      <c r="E56" s="30"/>
      <c r="F56" s="30"/>
      <c r="G56" s="30"/>
      <c r="H56" s="30"/>
      <c r="I56" s="30"/>
      <c r="J56" s="682"/>
      <c r="K56" s="40"/>
      <c r="L56" s="40"/>
      <c r="M56" s="30"/>
      <c r="N56" s="30"/>
      <c r="O56" s="30"/>
      <c r="P56" s="30"/>
      <c r="Q56" s="30"/>
      <c r="R56" s="30"/>
    </row>
    <row r="57" spans="2:18" s="39" customFormat="1" ht="31.5" x14ac:dyDescent="0.25">
      <c r="B57" s="33" t="s">
        <v>376</v>
      </c>
      <c r="C57" s="34" t="s">
        <v>377</v>
      </c>
      <c r="D57" s="35" t="s">
        <v>196</v>
      </c>
      <c r="E57" s="36" t="s">
        <v>197</v>
      </c>
      <c r="F57" s="36" t="s">
        <v>198</v>
      </c>
      <c r="G57" s="36" t="s">
        <v>199</v>
      </c>
      <c r="H57" s="37" t="s">
        <v>200</v>
      </c>
      <c r="I57" s="38" t="s">
        <v>220</v>
      </c>
      <c r="J57" s="8"/>
      <c r="K57" s="33" t="s">
        <v>376</v>
      </c>
      <c r="L57" s="34" t="s">
        <v>377</v>
      </c>
      <c r="M57" s="35" t="s">
        <v>196</v>
      </c>
      <c r="N57" s="36" t="s">
        <v>197</v>
      </c>
      <c r="O57" s="36" t="s">
        <v>198</v>
      </c>
      <c r="P57" s="36" t="s">
        <v>199</v>
      </c>
      <c r="Q57" s="37" t="s">
        <v>200</v>
      </c>
      <c r="R57" s="38" t="s">
        <v>220</v>
      </c>
    </row>
    <row r="58" spans="2:18" s="29" customFormat="1" ht="18" customHeight="1" x14ac:dyDescent="0.2">
      <c r="B58" s="8" t="s">
        <v>427</v>
      </c>
      <c r="C58" s="8" t="s">
        <v>428</v>
      </c>
      <c r="D58" s="44">
        <v>0.33779999999999999</v>
      </c>
      <c r="E58" s="45">
        <v>0.25459999999999999</v>
      </c>
      <c r="F58" s="45">
        <v>0.25459999999999999</v>
      </c>
      <c r="G58" s="45">
        <v>0.25459999999999999</v>
      </c>
      <c r="H58" s="46">
        <v>0.25459999999999999</v>
      </c>
      <c r="I58" s="30">
        <f>SUM(D58:H58)</f>
        <v>1.3561999999999999</v>
      </c>
      <c r="J58" s="682"/>
      <c r="K58" s="8" t="str">
        <f t="shared" ref="K58:K59" si="36">B58</f>
        <v>SA110</v>
      </c>
      <c r="L58" s="8" t="str">
        <f t="shared" ref="L58:L59" si="37">C58</f>
        <v>SCADA Equipment Replacement</v>
      </c>
      <c r="M58" s="44">
        <f t="shared" ref="M58:Q59" si="38">D58*_xlfn.SINGLE(Dec19Jun21CPI)</f>
        <v>0.34926464074073638</v>
      </c>
      <c r="N58" s="45">
        <f t="shared" si="38"/>
        <v>0.26324090447777226</v>
      </c>
      <c r="O58" s="45">
        <f t="shared" si="38"/>
        <v>0.26324090447777226</v>
      </c>
      <c r="P58" s="45">
        <f t="shared" si="38"/>
        <v>0.26324090447777226</v>
      </c>
      <c r="Q58" s="46">
        <f t="shared" si="38"/>
        <v>0.26324090447777226</v>
      </c>
      <c r="R58" s="30">
        <f>SUM(M58:Q58)</f>
        <v>1.4022282586518253</v>
      </c>
    </row>
    <row r="59" spans="2:18" s="29" customFormat="1" ht="18" customHeight="1" x14ac:dyDescent="0.2">
      <c r="B59" s="8" t="s">
        <v>429</v>
      </c>
      <c r="C59" s="8" t="s">
        <v>430</v>
      </c>
      <c r="D59" s="44">
        <v>0.16689999999999999</v>
      </c>
      <c r="E59" s="45">
        <v>9.0200000000000002E-2</v>
      </c>
      <c r="F59" s="45">
        <v>9.0200000000000002E-2</v>
      </c>
      <c r="G59" s="45">
        <v>5.4100000000000002E-2</v>
      </c>
      <c r="H59" s="46">
        <v>0</v>
      </c>
      <c r="I59" s="30">
        <f>SUM(D59:H59)</f>
        <v>0.40139999999999998</v>
      </c>
      <c r="J59" s="682"/>
      <c r="K59" s="8" t="str">
        <f t="shared" si="36"/>
        <v>SA111</v>
      </c>
      <c r="L59" s="8" t="str">
        <f t="shared" si="37"/>
        <v>Additional Network Pressure Monitoring</v>
      </c>
      <c r="M59" s="44">
        <f t="shared" si="38"/>
        <v>0.17256444209481614</v>
      </c>
      <c r="N59" s="45">
        <f t="shared" si="38"/>
        <v>9.3261310227396158E-2</v>
      </c>
      <c r="O59" s="45">
        <f t="shared" si="38"/>
        <v>9.3261310227396158E-2</v>
      </c>
      <c r="P59" s="45">
        <f t="shared" si="38"/>
        <v>5.5936107353682173E-2</v>
      </c>
      <c r="Q59" s="46">
        <f t="shared" si="38"/>
        <v>0</v>
      </c>
      <c r="R59" s="30">
        <f>SUM(M59:Q59)</f>
        <v>0.41502316990329058</v>
      </c>
    </row>
    <row r="60" spans="2:18" s="52" customFormat="1" ht="13.5" thickBot="1" x14ac:dyDescent="0.25">
      <c r="B60" s="48" t="s">
        <v>431</v>
      </c>
      <c r="C60" s="48"/>
      <c r="D60" s="49">
        <f t="shared" ref="D60:I60" si="39">SUM(D58:D59)</f>
        <v>0.50469999999999993</v>
      </c>
      <c r="E60" s="50">
        <f t="shared" si="39"/>
        <v>0.3448</v>
      </c>
      <c r="F60" s="50">
        <f t="shared" si="39"/>
        <v>0.3448</v>
      </c>
      <c r="G60" s="50">
        <f t="shared" si="39"/>
        <v>0.30869999999999997</v>
      </c>
      <c r="H60" s="50">
        <f t="shared" si="39"/>
        <v>0.25459999999999999</v>
      </c>
      <c r="I60" s="49">
        <f t="shared" si="39"/>
        <v>1.7575999999999998</v>
      </c>
      <c r="J60" s="22"/>
      <c r="K60" s="48" t="s">
        <v>431</v>
      </c>
      <c r="L60" s="48"/>
      <c r="M60" s="49">
        <f t="shared" ref="M60:R60" si="40">SUM(M58:M59)</f>
        <v>0.52182908283555252</v>
      </c>
      <c r="N60" s="50">
        <f t="shared" si="40"/>
        <v>0.35650221470516841</v>
      </c>
      <c r="O60" s="50">
        <f t="shared" si="40"/>
        <v>0.35650221470516841</v>
      </c>
      <c r="P60" s="50">
        <f t="shared" si="40"/>
        <v>0.31917701183145442</v>
      </c>
      <c r="Q60" s="50">
        <f t="shared" si="40"/>
        <v>0.26324090447777226</v>
      </c>
      <c r="R60" s="49">
        <f t="shared" si="40"/>
        <v>1.817251428555116</v>
      </c>
    </row>
    <row r="61" spans="2:18" x14ac:dyDescent="0.2">
      <c r="B61" s="8"/>
      <c r="C61" s="8"/>
      <c r="D61" s="30"/>
      <c r="E61" s="30"/>
      <c r="F61" s="30"/>
      <c r="G61" s="30"/>
      <c r="H61" s="30"/>
      <c r="I61" s="30"/>
      <c r="J61" s="682"/>
      <c r="K61" s="8"/>
      <c r="L61" s="8"/>
      <c r="M61" s="30"/>
      <c r="N61" s="30"/>
      <c r="O61" s="30"/>
      <c r="P61" s="30"/>
      <c r="Q61" s="30"/>
      <c r="R61" s="30"/>
    </row>
    <row r="62" spans="2:18" s="54" customFormat="1" ht="21.75" customHeight="1" x14ac:dyDescent="0.2">
      <c r="B62" s="9" t="s">
        <v>432</v>
      </c>
      <c r="C62" s="9"/>
      <c r="D62" s="41"/>
      <c r="E62" s="41"/>
      <c r="F62" s="41"/>
      <c r="G62" s="41"/>
      <c r="H62" s="41"/>
      <c r="I62" s="41"/>
      <c r="J62" s="22"/>
      <c r="K62" s="9" t="s">
        <v>432</v>
      </c>
      <c r="L62" s="9"/>
      <c r="M62" s="41"/>
      <c r="N62" s="41"/>
      <c r="O62" s="41"/>
      <c r="P62" s="41"/>
      <c r="Q62" s="41"/>
      <c r="R62" s="41"/>
    </row>
    <row r="63" spans="2:18" s="29" customFormat="1" x14ac:dyDescent="0.2">
      <c r="B63" s="40"/>
      <c r="C63" s="40"/>
      <c r="D63" s="30"/>
      <c r="E63" s="30"/>
      <c r="F63" s="30"/>
      <c r="G63" s="30"/>
      <c r="H63" s="30"/>
      <c r="I63" s="30"/>
      <c r="J63" s="682"/>
      <c r="K63" s="40"/>
      <c r="L63" s="40"/>
      <c r="M63" s="30"/>
      <c r="N63" s="30"/>
      <c r="O63" s="30"/>
      <c r="P63" s="30"/>
      <c r="Q63" s="30"/>
      <c r="R63" s="30"/>
    </row>
    <row r="64" spans="2:18" s="39" customFormat="1" ht="31.5" x14ac:dyDescent="0.25">
      <c r="B64" s="33" t="s">
        <v>376</v>
      </c>
      <c r="C64" s="34" t="s">
        <v>377</v>
      </c>
      <c r="D64" s="35" t="s">
        <v>196</v>
      </c>
      <c r="E64" s="36" t="s">
        <v>197</v>
      </c>
      <c r="F64" s="36" t="s">
        <v>198</v>
      </c>
      <c r="G64" s="36" t="s">
        <v>199</v>
      </c>
      <c r="H64" s="37" t="s">
        <v>200</v>
      </c>
      <c r="I64" s="38" t="s">
        <v>220</v>
      </c>
      <c r="J64" s="8"/>
      <c r="K64" s="33" t="s">
        <v>376</v>
      </c>
      <c r="L64" s="34" t="s">
        <v>377</v>
      </c>
      <c r="M64" s="35" t="s">
        <v>196</v>
      </c>
      <c r="N64" s="36" t="s">
        <v>197</v>
      </c>
      <c r="O64" s="36" t="s">
        <v>198</v>
      </c>
      <c r="P64" s="36" t="s">
        <v>199</v>
      </c>
      <c r="Q64" s="37" t="s">
        <v>200</v>
      </c>
      <c r="R64" s="38" t="s">
        <v>220</v>
      </c>
    </row>
    <row r="65" spans="2:18" s="29" customFormat="1" ht="18" customHeight="1" x14ac:dyDescent="0.2">
      <c r="B65" s="8" t="s">
        <v>433</v>
      </c>
      <c r="C65" s="8" t="s">
        <v>434</v>
      </c>
      <c r="D65" s="44">
        <v>2.04</v>
      </c>
      <c r="E65" s="45">
        <v>0.255</v>
      </c>
      <c r="F65" s="45">
        <v>0.255</v>
      </c>
      <c r="G65" s="45">
        <v>0.255</v>
      </c>
      <c r="H65" s="46">
        <v>0.25359999999999999</v>
      </c>
      <c r="I65" s="30">
        <f>SUM(D65:H65)</f>
        <v>3.0585999999999998</v>
      </c>
      <c r="J65" s="682"/>
      <c r="K65" s="8" t="str">
        <f t="shared" ref="K65:K66" si="41">B65</f>
        <v>SA122</v>
      </c>
      <c r="L65" s="8" t="str">
        <f t="shared" ref="L65:L67" si="42">C65</f>
        <v>Concordia Reticulation Project</v>
      </c>
      <c r="M65" s="44">
        <f t="shared" ref="M65:Q67" si="43">D65*_xlfn.SINGLE(Dec19Jun21CPI)</f>
        <v>2.1092358410630614</v>
      </c>
      <c r="N65" s="45">
        <f t="shared" si="43"/>
        <v>0.26365448013288267</v>
      </c>
      <c r="O65" s="45">
        <f t="shared" si="43"/>
        <v>0.26365448013288267</v>
      </c>
      <c r="P65" s="45">
        <f t="shared" si="43"/>
        <v>0.26365448013288267</v>
      </c>
      <c r="Q65" s="46">
        <f t="shared" si="43"/>
        <v>0.26220696533999627</v>
      </c>
      <c r="R65" s="30">
        <f>SUM(M65:Q65)</f>
        <v>3.1624062468017056</v>
      </c>
    </row>
    <row r="66" spans="2:18" s="29" customFormat="1" ht="18" customHeight="1" x14ac:dyDescent="0.2">
      <c r="B66" s="8" t="s">
        <v>435</v>
      </c>
      <c r="C66" s="8" t="s">
        <v>436</v>
      </c>
      <c r="D66" s="44">
        <v>2.6618000000000004</v>
      </c>
      <c r="E66" s="45">
        <v>0</v>
      </c>
      <c r="F66" s="45">
        <v>0</v>
      </c>
      <c r="G66" s="45">
        <v>0</v>
      </c>
      <c r="H66" s="46">
        <v>0</v>
      </c>
      <c r="I66" s="30">
        <f>SUM(D66:H66)</f>
        <v>2.6618000000000004</v>
      </c>
      <c r="J66" s="682"/>
      <c r="K66" s="8" t="str">
        <f t="shared" si="41"/>
        <v>SA124</v>
      </c>
      <c r="L66" s="8" t="str">
        <f t="shared" si="42"/>
        <v>Kingsford Regional Industrial Estate</v>
      </c>
      <c r="M66" s="44">
        <f t="shared" si="43"/>
        <v>2.7521391969321853</v>
      </c>
      <c r="N66" s="45">
        <f t="shared" si="43"/>
        <v>0</v>
      </c>
      <c r="O66" s="45">
        <f t="shared" si="43"/>
        <v>0</v>
      </c>
      <c r="P66" s="45">
        <f t="shared" si="43"/>
        <v>0</v>
      </c>
      <c r="Q66" s="46">
        <f t="shared" si="43"/>
        <v>0</v>
      </c>
      <c r="R66" s="30">
        <f>SUM(M66:Q66)</f>
        <v>2.7521391969321853</v>
      </c>
    </row>
    <row r="67" spans="2:18" s="29" customFormat="1" ht="18" customHeight="1" x14ac:dyDescent="0.2">
      <c r="B67" s="8"/>
      <c r="C67" s="8" t="s">
        <v>437</v>
      </c>
      <c r="D67" s="44">
        <v>5.4347848026103112</v>
      </c>
      <c r="E67" s="45">
        <v>7.2213715909467124</v>
      </c>
      <c r="F67" s="45">
        <v>5.7408546452755367</v>
      </c>
      <c r="G67" s="45">
        <v>3.3826450308314242</v>
      </c>
      <c r="H67" s="46">
        <v>3.1936037227663099</v>
      </c>
      <c r="I67" s="30">
        <f>SUM(D67:H67)</f>
        <v>24.973259792430291</v>
      </c>
      <c r="J67" s="682"/>
      <c r="K67" s="8"/>
      <c r="L67" s="8" t="str">
        <f t="shared" si="42"/>
        <v>Mt Barker Trunk Reticulation</v>
      </c>
      <c r="M67" s="44">
        <f t="shared" si="43"/>
        <v>5.6192367128090703</v>
      </c>
      <c r="N67" s="45">
        <f t="shared" si="43"/>
        <v>7.4664587163036211</v>
      </c>
      <c r="O67" s="45">
        <f t="shared" si="43"/>
        <v>5.9356943020335935</v>
      </c>
      <c r="P67" s="45">
        <f t="shared" si="43"/>
        <v>3.4974490865801493</v>
      </c>
      <c r="Q67" s="46">
        <f t="shared" si="43"/>
        <v>3.3019918795152559</v>
      </c>
      <c r="R67" s="30">
        <f>SUM(M67:Q67)</f>
        <v>25.820830697241693</v>
      </c>
    </row>
    <row r="68" spans="2:18" s="52" customFormat="1" ht="13.5" thickBot="1" x14ac:dyDescent="0.25">
      <c r="B68" s="48" t="s">
        <v>438</v>
      </c>
      <c r="C68" s="48"/>
      <c r="D68" s="49">
        <f t="shared" ref="D68:I68" si="44">SUM(D65:D67)</f>
        <v>10.136584802610312</v>
      </c>
      <c r="E68" s="50">
        <f t="shared" si="44"/>
        <v>7.4763715909467123</v>
      </c>
      <c r="F68" s="50">
        <f t="shared" si="44"/>
        <v>5.9958546452755366</v>
      </c>
      <c r="G68" s="50">
        <f t="shared" si="44"/>
        <v>3.6376450308314241</v>
      </c>
      <c r="H68" s="50">
        <f t="shared" si="44"/>
        <v>3.4472037227663099</v>
      </c>
      <c r="I68" s="49">
        <f t="shared" si="44"/>
        <v>30.693659792430289</v>
      </c>
      <c r="J68" s="22"/>
      <c r="K68" s="48" t="s">
        <v>438</v>
      </c>
      <c r="L68" s="48"/>
      <c r="M68" s="49">
        <f t="shared" ref="M68:R68" si="45">SUM(M65:M67)</f>
        <v>10.480611750804318</v>
      </c>
      <c r="N68" s="50">
        <f t="shared" si="45"/>
        <v>7.7301131964365037</v>
      </c>
      <c r="O68" s="50">
        <f t="shared" si="45"/>
        <v>6.1993487821664761</v>
      </c>
      <c r="P68" s="50">
        <f t="shared" si="45"/>
        <v>3.7611035667130319</v>
      </c>
      <c r="Q68" s="50">
        <f t="shared" si="45"/>
        <v>3.5641988448552522</v>
      </c>
      <c r="R68" s="49">
        <f t="shared" si="45"/>
        <v>31.735376140975582</v>
      </c>
    </row>
    <row r="69" spans="2:18" x14ac:dyDescent="0.2">
      <c r="B69" s="8"/>
      <c r="C69" s="8"/>
      <c r="D69" s="30"/>
      <c r="E69" s="30"/>
      <c r="F69" s="30"/>
      <c r="G69" s="30"/>
      <c r="H69" s="30"/>
      <c r="I69" s="30"/>
      <c r="J69" s="682"/>
      <c r="K69" s="8"/>
      <c r="L69" s="8"/>
      <c r="M69" s="30"/>
      <c r="N69" s="30"/>
      <c r="O69" s="30"/>
      <c r="P69" s="30"/>
      <c r="Q69" s="30"/>
      <c r="R69" s="30"/>
    </row>
    <row r="70" spans="2:18" s="54" customFormat="1" ht="21.75" customHeight="1" x14ac:dyDescent="0.2">
      <c r="B70" s="9" t="s">
        <v>79</v>
      </c>
      <c r="C70" s="9"/>
      <c r="D70" s="41"/>
      <c r="E70" s="41"/>
      <c r="F70" s="41"/>
      <c r="G70" s="41"/>
      <c r="H70" s="41"/>
      <c r="I70" s="41"/>
      <c r="J70" s="22"/>
      <c r="K70" s="9" t="s">
        <v>79</v>
      </c>
      <c r="L70" s="9"/>
      <c r="M70" s="41"/>
      <c r="N70" s="41"/>
      <c r="O70" s="41"/>
      <c r="P70" s="41"/>
      <c r="Q70" s="41"/>
      <c r="R70" s="41"/>
    </row>
    <row r="71" spans="2:18" s="29" customFormat="1" x14ac:dyDescent="0.2">
      <c r="B71" s="40"/>
      <c r="C71" s="40"/>
      <c r="D71" s="30"/>
      <c r="E71" s="30"/>
      <c r="F71" s="30"/>
      <c r="G71" s="30"/>
      <c r="H71" s="30"/>
      <c r="I71" s="30"/>
      <c r="J71" s="682"/>
      <c r="K71" s="40"/>
      <c r="L71" s="40"/>
      <c r="M71" s="30"/>
      <c r="N71" s="30"/>
      <c r="O71" s="30"/>
      <c r="P71" s="30"/>
      <c r="Q71" s="30"/>
      <c r="R71" s="30"/>
    </row>
    <row r="72" spans="2:18" s="39" customFormat="1" ht="31.5" x14ac:dyDescent="0.25">
      <c r="B72" s="33" t="s">
        <v>376</v>
      </c>
      <c r="C72" s="34" t="s">
        <v>377</v>
      </c>
      <c r="D72" s="35" t="s">
        <v>196</v>
      </c>
      <c r="E72" s="36" t="s">
        <v>197</v>
      </c>
      <c r="F72" s="36" t="s">
        <v>198</v>
      </c>
      <c r="G72" s="36" t="s">
        <v>199</v>
      </c>
      <c r="H72" s="37" t="s">
        <v>200</v>
      </c>
      <c r="I72" s="38" t="s">
        <v>220</v>
      </c>
      <c r="J72" s="8"/>
      <c r="K72" s="33" t="s">
        <v>376</v>
      </c>
      <c r="L72" s="34" t="s">
        <v>377</v>
      </c>
      <c r="M72" s="35" t="s">
        <v>196</v>
      </c>
      <c r="N72" s="36" t="s">
        <v>197</v>
      </c>
      <c r="O72" s="36" t="s">
        <v>198</v>
      </c>
      <c r="P72" s="36" t="s">
        <v>199</v>
      </c>
      <c r="Q72" s="37" t="s">
        <v>200</v>
      </c>
      <c r="R72" s="38" t="s">
        <v>220</v>
      </c>
    </row>
    <row r="73" spans="2:18" s="29" customFormat="1" ht="18" customHeight="1" x14ac:dyDescent="0.2">
      <c r="B73" s="8"/>
      <c r="C73" s="8"/>
      <c r="D73" s="44"/>
      <c r="E73" s="45"/>
      <c r="F73" s="45"/>
      <c r="G73" s="45"/>
      <c r="H73" s="46"/>
      <c r="I73" s="30">
        <f>SUM(D73:H73)</f>
        <v>0</v>
      </c>
      <c r="J73" s="682"/>
      <c r="K73" s="8"/>
      <c r="L73" s="8"/>
      <c r="M73" s="44">
        <f>D73*_xlfn.SINGLE(Dec19Jun21CPI)</f>
        <v>0</v>
      </c>
      <c r="N73" s="45">
        <f>E73*_xlfn.SINGLE(Dec19Jun21CPI)</f>
        <v>0</v>
      </c>
      <c r="O73" s="45">
        <f>F73*_xlfn.SINGLE(Dec19Jun21CPI)</f>
        <v>0</v>
      </c>
      <c r="P73" s="45">
        <f>G73*_xlfn.SINGLE(Dec19Jun21CPI)</f>
        <v>0</v>
      </c>
      <c r="Q73" s="46">
        <f>H73*_xlfn.SINGLE(Dec19Jun21CPI)</f>
        <v>0</v>
      </c>
      <c r="R73" s="30">
        <f>SUM(M73:Q73)</f>
        <v>0</v>
      </c>
    </row>
    <row r="74" spans="2:18" s="52" customFormat="1" ht="13.5" thickBot="1" x14ac:dyDescent="0.25">
      <c r="B74" s="48" t="s">
        <v>439</v>
      </c>
      <c r="C74" s="48"/>
      <c r="D74" s="49">
        <f t="shared" ref="D74:I74" si="46">SUM(CM73)</f>
        <v>0</v>
      </c>
      <c r="E74" s="50">
        <f t="shared" si="46"/>
        <v>0</v>
      </c>
      <c r="F74" s="50">
        <f t="shared" si="46"/>
        <v>0</v>
      </c>
      <c r="G74" s="50">
        <f t="shared" si="46"/>
        <v>0</v>
      </c>
      <c r="H74" s="50">
        <f t="shared" si="46"/>
        <v>0</v>
      </c>
      <c r="I74" s="49">
        <f t="shared" si="46"/>
        <v>0</v>
      </c>
      <c r="J74" s="22"/>
      <c r="K74" s="48" t="s">
        <v>439</v>
      </c>
      <c r="L74" s="48"/>
      <c r="M74" s="49">
        <f t="shared" ref="M74" si="47">SUM(CV73)</f>
        <v>0</v>
      </c>
      <c r="N74" s="50">
        <f t="shared" ref="N74" si="48">SUM(CW73)</f>
        <v>0</v>
      </c>
      <c r="O74" s="50">
        <f t="shared" ref="O74" si="49">SUM(CX73)</f>
        <v>0</v>
      </c>
      <c r="P74" s="50">
        <f t="shared" ref="P74" si="50">SUM(CY73)</f>
        <v>0</v>
      </c>
      <c r="Q74" s="50">
        <f t="shared" ref="Q74" si="51">SUM(CZ73)</f>
        <v>0</v>
      </c>
      <c r="R74" s="49">
        <f t="shared" ref="R74" si="52">SUM(DA73)</f>
        <v>0</v>
      </c>
    </row>
  </sheetData>
  <hyperlinks>
    <hyperlink ref="B3" location="Contents!A1" display="Contents!A1" xr:uid="{00000000-0004-0000-0900-000000000000}"/>
  </hyperlinks>
  <pageMargins left="0.7" right="0.7" top="0.75" bottom="0.75" header="0.3" footer="0.3"/>
  <pageSetup paperSize="9"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834-0339-4762-923F-6AAFBA18B435}">
  <dimension ref="A2:L144"/>
  <sheetViews>
    <sheetView topLeftCell="A37" zoomScaleNormal="100" workbookViewId="0">
      <selection activeCell="C30" sqref="C30"/>
    </sheetView>
  </sheetViews>
  <sheetFormatPr defaultColWidth="9.140625" defaultRowHeight="15" x14ac:dyDescent="0.25"/>
  <cols>
    <col min="1" max="1" width="2.28515625" style="692" customWidth="1"/>
    <col min="2" max="2" width="40.85546875" style="690" customWidth="1"/>
    <col min="3" max="3" width="24.42578125" style="690" customWidth="1"/>
    <col min="4" max="4" width="10.7109375" style="690" bestFit="1" customWidth="1"/>
    <col min="5" max="5" width="9.85546875" style="690" bestFit="1" customWidth="1"/>
    <col min="6" max="6" width="10.7109375" style="690" customWidth="1"/>
    <col min="7" max="10" width="9.85546875" style="690" bestFit="1" customWidth="1"/>
    <col min="11" max="11" width="12.7109375" style="690" customWidth="1"/>
    <col min="12" max="12" width="9.140625" style="691"/>
    <col min="13" max="13" width="4.85546875" style="690" customWidth="1"/>
    <col min="14" max="16384" width="9.140625" style="690"/>
  </cols>
  <sheetData>
    <row r="2" spans="2:11" ht="27.95" customHeight="1" x14ac:dyDescent="0.25">
      <c r="B2" s="451" t="s">
        <v>207</v>
      </c>
      <c r="C2" s="451"/>
      <c r="D2" s="780"/>
      <c r="E2" s="780"/>
      <c r="F2" s="780"/>
      <c r="G2" s="780"/>
      <c r="H2" s="780"/>
      <c r="I2" s="780"/>
      <c r="J2" s="780"/>
      <c r="K2" s="780"/>
    </row>
    <row r="3" spans="2:11" s="693" customFormat="1" ht="18" customHeight="1" x14ac:dyDescent="0.2">
      <c r="B3" s="453" t="s">
        <v>46</v>
      </c>
      <c r="C3" s="453"/>
      <c r="D3" s="462"/>
      <c r="E3" s="462"/>
      <c r="F3" s="462"/>
      <c r="G3" s="462"/>
      <c r="H3" s="462"/>
      <c r="I3" s="462"/>
      <c r="J3" s="462"/>
      <c r="K3" s="462"/>
    </row>
    <row r="4" spans="2:11" s="693" customFormat="1" ht="18" customHeight="1" x14ac:dyDescent="0.2">
      <c r="B4" s="759"/>
      <c r="C4" s="759"/>
      <c r="D4" s="696"/>
      <c r="E4" s="696"/>
      <c r="F4" s="696"/>
      <c r="G4" s="696"/>
      <c r="H4" s="696"/>
      <c r="I4" s="696"/>
      <c r="J4" s="696"/>
      <c r="K4" s="696"/>
    </row>
    <row r="5" spans="2:11" s="693" customFormat="1" ht="26.25" customHeight="1" x14ac:dyDescent="0.2">
      <c r="B5" s="741" t="s">
        <v>208</v>
      </c>
      <c r="C5" s="741"/>
      <c r="D5" s="740"/>
      <c r="E5" s="740"/>
      <c r="F5" s="740"/>
      <c r="G5" s="740"/>
      <c r="H5" s="740"/>
      <c r="I5" s="740"/>
      <c r="J5" s="740"/>
      <c r="K5" s="740"/>
    </row>
    <row r="6" spans="2:11" s="693" customFormat="1" ht="20.100000000000001" customHeight="1" x14ac:dyDescent="0.2">
      <c r="B6" s="772"/>
      <c r="C6" s="772"/>
      <c r="D6" s="767"/>
      <c r="E6" s="767"/>
      <c r="F6" s="767"/>
      <c r="G6" s="767"/>
      <c r="H6" s="767"/>
      <c r="I6" s="767"/>
      <c r="J6" s="767"/>
      <c r="K6" s="767"/>
    </row>
    <row r="7" spans="2:11" s="693" customFormat="1" ht="20.100000000000001" customHeight="1" x14ac:dyDescent="0.2">
      <c r="B7" s="709" t="s">
        <v>209</v>
      </c>
      <c r="C7" s="736"/>
      <c r="D7" s="705"/>
      <c r="E7" s="706"/>
      <c r="F7" s="739" t="s">
        <v>175</v>
      </c>
      <c r="G7" s="846" t="s">
        <v>173</v>
      </c>
      <c r="H7" s="846" t="s">
        <v>171</v>
      </c>
      <c r="I7" s="707" t="s">
        <v>210</v>
      </c>
      <c r="J7" s="771"/>
      <c r="K7" s="771"/>
    </row>
    <row r="8" spans="2:11" s="693" customFormat="1" ht="20.100000000000001" customHeight="1" x14ac:dyDescent="0.2">
      <c r="B8" s="764" t="s">
        <v>211</v>
      </c>
      <c r="C8" s="772"/>
      <c r="D8" s="767"/>
      <c r="E8" s="767"/>
      <c r="F8" s="713">
        <v>460138</v>
      </c>
      <c r="G8" s="713">
        <v>465329</v>
      </c>
      <c r="H8" s="713">
        <v>471738</v>
      </c>
      <c r="I8" s="779"/>
      <c r="J8" s="767"/>
      <c r="K8" s="767"/>
    </row>
    <row r="9" spans="2:11" s="693" customFormat="1" ht="20.100000000000001" customHeight="1" x14ac:dyDescent="0.2">
      <c r="B9" s="770" t="s">
        <v>212</v>
      </c>
      <c r="C9" s="778"/>
      <c r="D9" s="777"/>
      <c r="E9" s="777"/>
      <c r="F9" s="738">
        <v>2119</v>
      </c>
      <c r="G9" s="738">
        <v>1937</v>
      </c>
      <c r="H9" s="738">
        <v>1898</v>
      </c>
      <c r="I9" s="776"/>
      <c r="J9" s="767"/>
      <c r="K9" s="767"/>
    </row>
    <row r="10" spans="2:11" s="699" customFormat="1" ht="20.100000000000001" customHeight="1" thickBot="1" x14ac:dyDescent="0.25">
      <c r="B10" s="761" t="s">
        <v>213</v>
      </c>
      <c r="C10" s="761"/>
      <c r="D10" s="761"/>
      <c r="E10" s="761"/>
      <c r="F10" s="775">
        <f>F9/F8</f>
        <v>4.605140197071313E-3</v>
      </c>
      <c r="G10" s="774">
        <f>G9/G8</f>
        <v>4.1626462137541393E-3</v>
      </c>
      <c r="H10" s="774">
        <f>H9/H8</f>
        <v>4.0234197796234347E-3</v>
      </c>
      <c r="I10" s="773">
        <f>AVERAGE(F10:H10)</f>
        <v>4.2637353968162962E-3</v>
      </c>
      <c r="J10" s="767"/>
      <c r="K10" s="767"/>
    </row>
    <row r="11" spans="2:11" s="693" customFormat="1" ht="20.100000000000001" customHeight="1" x14ac:dyDescent="0.2">
      <c r="B11" s="772"/>
      <c r="C11" s="772"/>
      <c r="D11" s="767"/>
      <c r="E11" s="767"/>
      <c r="F11" s="767"/>
      <c r="G11" s="767"/>
      <c r="H11" s="767"/>
      <c r="I11" s="767"/>
      <c r="J11" s="767"/>
      <c r="K11" s="767"/>
    </row>
    <row r="12" spans="2:11" s="693" customFormat="1" ht="20.100000000000001" customHeight="1" x14ac:dyDescent="0.2">
      <c r="B12" s="709" t="s">
        <v>214</v>
      </c>
      <c r="C12" s="736"/>
      <c r="D12" s="705"/>
      <c r="E12" s="706"/>
      <c r="F12" s="739" t="s">
        <v>175</v>
      </c>
      <c r="G12" s="846" t="s">
        <v>173</v>
      </c>
      <c r="H12" s="846" t="s">
        <v>171</v>
      </c>
      <c r="I12" s="707" t="s">
        <v>210</v>
      </c>
      <c r="J12" s="771"/>
      <c r="K12" s="771"/>
    </row>
    <row r="13" spans="2:11" s="693" customFormat="1" ht="20.100000000000001" customHeight="1" x14ac:dyDescent="0.2">
      <c r="B13" s="764" t="s">
        <v>211</v>
      </c>
      <c r="C13" s="772"/>
      <c r="D13" s="767"/>
      <c r="E13" s="767"/>
      <c r="F13" s="713">
        <v>11390</v>
      </c>
      <c r="G13" s="713">
        <v>11440</v>
      </c>
      <c r="H13" s="713">
        <v>11484</v>
      </c>
      <c r="I13" s="779"/>
      <c r="J13" s="767"/>
      <c r="K13" s="767"/>
    </row>
    <row r="14" spans="2:11" s="693" customFormat="1" ht="20.100000000000001" customHeight="1" x14ac:dyDescent="0.2">
      <c r="B14" s="770" t="s">
        <v>212</v>
      </c>
      <c r="C14" s="778"/>
      <c r="D14" s="777"/>
      <c r="E14" s="777"/>
      <c r="F14" s="738">
        <v>139</v>
      </c>
      <c r="G14" s="738">
        <v>125</v>
      </c>
      <c r="H14" s="738">
        <v>127</v>
      </c>
      <c r="I14" s="776"/>
      <c r="J14" s="767"/>
      <c r="K14" s="767"/>
    </row>
    <row r="15" spans="2:11" s="699" customFormat="1" ht="20.100000000000001" customHeight="1" thickBot="1" x14ac:dyDescent="0.25">
      <c r="B15" s="761" t="s">
        <v>213</v>
      </c>
      <c r="C15" s="761"/>
      <c r="D15" s="761"/>
      <c r="E15" s="761"/>
      <c r="F15" s="775">
        <f>F14/F13</f>
        <v>1.2203687445127304E-2</v>
      </c>
      <c r="G15" s="774">
        <f>G14/G13</f>
        <v>1.0926573426573426E-2</v>
      </c>
      <c r="H15" s="774">
        <f>H14/H13</f>
        <v>1.1058864507140369E-2</v>
      </c>
      <c r="I15" s="773">
        <f>AVERAGE(F15:H15)</f>
        <v>1.1396375126280367E-2</v>
      </c>
      <c r="J15" s="767"/>
      <c r="K15" s="767"/>
    </row>
    <row r="16" spans="2:11" x14ac:dyDescent="0.25">
      <c r="B16" s="449"/>
      <c r="C16" s="449"/>
      <c r="D16" s="449"/>
      <c r="E16" s="449"/>
      <c r="F16" s="449"/>
      <c r="G16" s="449"/>
      <c r="H16" s="449"/>
      <c r="I16" s="449"/>
      <c r="J16" s="449"/>
      <c r="K16" s="449"/>
    </row>
    <row r="17" spans="2:11" s="693" customFormat="1" ht="20.100000000000001" customHeight="1" x14ac:dyDescent="0.2">
      <c r="B17" s="709" t="s">
        <v>215</v>
      </c>
      <c r="C17" s="766" t="s">
        <v>195</v>
      </c>
      <c r="D17" s="845" t="s">
        <v>169</v>
      </c>
      <c r="E17" s="846" t="s">
        <v>193</v>
      </c>
      <c r="F17" s="739" t="s">
        <v>196</v>
      </c>
      <c r="G17" s="846" t="s">
        <v>197</v>
      </c>
      <c r="H17" s="846" t="s">
        <v>198</v>
      </c>
      <c r="I17" s="846" t="s">
        <v>199</v>
      </c>
      <c r="J17" s="846" t="s">
        <v>200</v>
      </c>
      <c r="K17" s="696"/>
    </row>
    <row r="18" spans="2:11" s="693" customFormat="1" ht="20.100000000000001" customHeight="1" x14ac:dyDescent="0.2">
      <c r="B18" s="764" t="s">
        <v>216</v>
      </c>
      <c r="C18" s="765" t="s">
        <v>217</v>
      </c>
      <c r="D18" s="716">
        <v>476376.16860000003</v>
      </c>
      <c r="E18" s="716">
        <v>477082.84492173331</v>
      </c>
      <c r="F18" s="713">
        <v>477264.37976307533</v>
      </c>
      <c r="G18" s="716">
        <v>476823.24449628033</v>
      </c>
      <c r="H18" s="716">
        <v>479878.09854031011</v>
      </c>
      <c r="I18" s="716">
        <v>482411.15689286345</v>
      </c>
      <c r="J18" s="716">
        <v>484171.77424944908</v>
      </c>
      <c r="K18" s="767"/>
    </row>
    <row r="19" spans="2:11" s="693" customFormat="1" ht="20.100000000000001" customHeight="1" x14ac:dyDescent="0.2">
      <c r="B19" s="770" t="s">
        <v>218</v>
      </c>
      <c r="C19" s="769"/>
      <c r="D19" s="714">
        <v>11501.226000000001</v>
      </c>
      <c r="E19" s="714">
        <v>11516.177593800001</v>
      </c>
      <c r="F19" s="738">
        <v>11527.693771393802</v>
      </c>
      <c r="G19" s="714">
        <v>11532.30484890236</v>
      </c>
      <c r="H19" s="714">
        <v>11527.6919269628</v>
      </c>
      <c r="I19" s="714">
        <v>11508.094850686964</v>
      </c>
      <c r="J19" s="714">
        <v>11485.07866098559</v>
      </c>
      <c r="K19" s="767"/>
    </row>
    <row r="20" spans="2:11" s="693" customFormat="1" ht="20.100000000000001" customHeight="1" x14ac:dyDescent="0.2">
      <c r="B20" s="764"/>
      <c r="C20" s="764"/>
      <c r="D20" s="764"/>
      <c r="E20" s="764"/>
      <c r="F20" s="764" t="s">
        <v>219</v>
      </c>
      <c r="G20" s="764"/>
      <c r="H20" s="764"/>
      <c r="I20" s="764"/>
      <c r="J20" s="764"/>
      <c r="K20" s="764"/>
    </row>
    <row r="21" spans="2:11" s="693" customFormat="1" ht="33.75" x14ac:dyDescent="0.2">
      <c r="B21" s="709" t="s">
        <v>216</v>
      </c>
      <c r="C21" s="766" t="s">
        <v>195</v>
      </c>
      <c r="D21" s="845" t="s">
        <v>169</v>
      </c>
      <c r="E21" s="846" t="s">
        <v>193</v>
      </c>
      <c r="F21" s="739" t="s">
        <v>196</v>
      </c>
      <c r="G21" s="846" t="s">
        <v>197</v>
      </c>
      <c r="H21" s="846" t="s">
        <v>198</v>
      </c>
      <c r="I21" s="846" t="s">
        <v>199</v>
      </c>
      <c r="J21" s="846" t="s">
        <v>200</v>
      </c>
      <c r="K21" s="705" t="s">
        <v>220</v>
      </c>
    </row>
    <row r="22" spans="2:11" s="693" customFormat="1" ht="20.100000000000001" customHeight="1" x14ac:dyDescent="0.2">
      <c r="B22" s="764" t="s">
        <v>222</v>
      </c>
      <c r="C22" s="765" t="s">
        <v>217</v>
      </c>
      <c r="D22" s="716">
        <v>4638.1686000000009</v>
      </c>
      <c r="E22" s="716">
        <v>4111.3429883999997</v>
      </c>
      <c r="F22" s="713">
        <v>3586.2015080087335</v>
      </c>
      <c r="G22" s="716">
        <v>2963.5313998717047</v>
      </c>
      <c r="H22" s="716">
        <v>3054.854044029757</v>
      </c>
      <c r="I22" s="716">
        <v>2533.0583525533339</v>
      </c>
      <c r="J22" s="716">
        <v>1760.617356585657</v>
      </c>
      <c r="K22" s="762">
        <f>SUM(F22:J22)</f>
        <v>13898.262661049184</v>
      </c>
    </row>
    <row r="23" spans="2:11" s="693" customFormat="1" ht="20.100000000000001" customHeight="1" x14ac:dyDescent="0.2">
      <c r="B23" s="764" t="s">
        <v>223</v>
      </c>
      <c r="C23" s="763"/>
      <c r="D23" s="714">
        <v>2500.2113999999997</v>
      </c>
      <c r="E23" s="714">
        <v>2858.2570116000002</v>
      </c>
      <c r="F23" s="713">
        <v>3101.0384919912663</v>
      </c>
      <c r="G23" s="716">
        <v>3770.3886001282954</v>
      </c>
      <c r="H23" s="716">
        <v>3814.5859559702426</v>
      </c>
      <c r="I23" s="716">
        <v>4126.9516474466673</v>
      </c>
      <c r="J23" s="716">
        <v>4438.1826434143441</v>
      </c>
      <c r="K23" s="762">
        <f>SUM(F23:J23)</f>
        <v>19251.147338950817</v>
      </c>
    </row>
    <row r="24" spans="2:11" s="699" customFormat="1" ht="20.100000000000001" customHeight="1" thickBot="1" x14ac:dyDescent="0.25">
      <c r="B24" s="761" t="s">
        <v>224</v>
      </c>
      <c r="C24" s="761"/>
      <c r="D24" s="702">
        <f>SUM(D22:D23)</f>
        <v>7138.380000000001</v>
      </c>
      <c r="E24" s="847">
        <f t="shared" ref="E24:K24" si="0">SUM(E22:E23)</f>
        <v>6969.6</v>
      </c>
      <c r="F24" s="701">
        <f t="shared" si="0"/>
        <v>6687.24</v>
      </c>
      <c r="G24" s="702">
        <f t="shared" si="0"/>
        <v>6733.92</v>
      </c>
      <c r="H24" s="702">
        <f t="shared" si="0"/>
        <v>6869.44</v>
      </c>
      <c r="I24" s="702">
        <f t="shared" si="0"/>
        <v>6660.0100000000011</v>
      </c>
      <c r="J24" s="702">
        <f t="shared" si="0"/>
        <v>6198.8000000000011</v>
      </c>
      <c r="K24" s="760">
        <f t="shared" si="0"/>
        <v>33149.410000000003</v>
      </c>
    </row>
    <row r="25" spans="2:11" s="693" customFormat="1" ht="20.100000000000001" customHeight="1" x14ac:dyDescent="0.2">
      <c r="B25" s="764"/>
      <c r="C25" s="764"/>
      <c r="D25" s="764"/>
      <c r="E25" s="764"/>
      <c r="F25" s="764"/>
      <c r="G25" s="764"/>
      <c r="H25" s="764"/>
      <c r="I25" s="764"/>
      <c r="J25" s="764"/>
      <c r="K25" s="764"/>
    </row>
    <row r="26" spans="2:11" s="693" customFormat="1" ht="33.75" x14ac:dyDescent="0.2">
      <c r="B26" s="709" t="s">
        <v>218</v>
      </c>
      <c r="C26" s="766" t="s">
        <v>195</v>
      </c>
      <c r="D26" s="845" t="str">
        <f t="shared" ref="D26:J26" si="1">D21</f>
        <v>2024/25</v>
      </c>
      <c r="E26" s="846" t="str">
        <f t="shared" si="1"/>
        <v>2025/26</v>
      </c>
      <c r="F26" s="739" t="str">
        <f t="shared" si="1"/>
        <v>2026/27</v>
      </c>
      <c r="G26" s="846" t="str">
        <f t="shared" si="1"/>
        <v>2027/28</v>
      </c>
      <c r="H26" s="846" t="str">
        <f t="shared" si="1"/>
        <v>2028/29</v>
      </c>
      <c r="I26" s="846" t="str">
        <f t="shared" si="1"/>
        <v>2029/30</v>
      </c>
      <c r="J26" s="846" t="str">
        <f t="shared" si="1"/>
        <v>2030/31</v>
      </c>
      <c r="K26" s="845" t="s">
        <v>220</v>
      </c>
    </row>
    <row r="27" spans="2:11" s="693" customFormat="1" ht="20.100000000000001" customHeight="1" x14ac:dyDescent="0.2">
      <c r="B27" s="764" t="s">
        <v>222</v>
      </c>
      <c r="C27" s="765" t="s">
        <v>217</v>
      </c>
      <c r="D27" s="716">
        <f>D29-D28</f>
        <v>17.225999999999999</v>
      </c>
      <c r="E27" s="716">
        <f t="shared" ref="E27:J27" si="2">E29-E28</f>
        <v>14.951593800000012</v>
      </c>
      <c r="F27" s="713">
        <f t="shared" si="2"/>
        <v>11.516177593799995</v>
      </c>
      <c r="G27" s="716">
        <f t="shared" si="2"/>
        <v>4.6110775085575142</v>
      </c>
      <c r="H27" s="716">
        <f t="shared" si="2"/>
        <v>-4.6129219395609482</v>
      </c>
      <c r="I27" s="716">
        <f t="shared" si="2"/>
        <v>-19.597076275836741</v>
      </c>
      <c r="J27" s="716">
        <f t="shared" si="2"/>
        <v>-23.016189701373918</v>
      </c>
      <c r="K27" s="762">
        <f>SUM(F27:J27)</f>
        <v>-31.098932814414098</v>
      </c>
    </row>
    <row r="28" spans="2:11" s="693" customFormat="1" ht="20.100000000000001" customHeight="1" x14ac:dyDescent="0.2">
      <c r="B28" s="764" t="s">
        <v>223</v>
      </c>
      <c r="C28" s="763"/>
      <c r="D28" s="714">
        <v>149.292</v>
      </c>
      <c r="E28" s="714">
        <v>149.51593800000001</v>
      </c>
      <c r="F28" s="713">
        <v>149.71030871940002</v>
      </c>
      <c r="G28" s="716">
        <v>155.62386591381633</v>
      </c>
      <c r="H28" s="716">
        <v>161.45226788463305</v>
      </c>
      <c r="I28" s="716">
        <v>172.91537890444198</v>
      </c>
      <c r="J28" s="716">
        <v>172.62142276030445</v>
      </c>
      <c r="K28" s="768">
        <f>SUM(F28:J28)</f>
        <v>812.32324418259577</v>
      </c>
    </row>
    <row r="29" spans="2:11" s="699" customFormat="1" ht="20.100000000000001" customHeight="1" thickBot="1" x14ac:dyDescent="0.25">
      <c r="B29" s="761" t="s">
        <v>224</v>
      </c>
      <c r="C29" s="761"/>
      <c r="D29" s="702">
        <v>166.518</v>
      </c>
      <c r="E29" s="847">
        <v>164.46753180000002</v>
      </c>
      <c r="F29" s="701">
        <v>161.22648631320001</v>
      </c>
      <c r="G29" s="702">
        <v>160.23494342237385</v>
      </c>
      <c r="H29" s="702">
        <v>156.8393459450721</v>
      </c>
      <c r="I29" s="702">
        <v>153.31830262860524</v>
      </c>
      <c r="J29" s="702">
        <v>149.60523305893054</v>
      </c>
      <c r="K29" s="760">
        <f t="shared" ref="K29" si="3">SUM(K27:K28)</f>
        <v>781.2243113681817</v>
      </c>
    </row>
    <row r="30" spans="2:11" s="693" customFormat="1" ht="20.100000000000001" customHeight="1" x14ac:dyDescent="0.2">
      <c r="B30" s="759"/>
      <c r="C30" s="759"/>
      <c r="D30" s="696"/>
      <c r="E30" s="696"/>
      <c r="F30" s="754"/>
      <c r="G30" s="754"/>
      <c r="H30" s="754"/>
      <c r="I30" s="754"/>
      <c r="J30" s="754"/>
      <c r="K30" s="696"/>
    </row>
    <row r="31" spans="2:11" s="693" customFormat="1" ht="27" customHeight="1" x14ac:dyDescent="0.2">
      <c r="B31" s="741" t="s">
        <v>225</v>
      </c>
      <c r="C31" s="741"/>
      <c r="D31" s="740"/>
      <c r="E31" s="740"/>
      <c r="F31" s="740"/>
      <c r="G31" s="740"/>
      <c r="H31" s="740"/>
      <c r="I31" s="740"/>
      <c r="J31" s="740"/>
      <c r="K31" s="740"/>
    </row>
    <row r="33" spans="2:12" s="693" customFormat="1" ht="33.75" x14ac:dyDescent="0.2">
      <c r="B33" s="709" t="s">
        <v>226</v>
      </c>
      <c r="C33" s="736"/>
      <c r="D33" s="845" t="str">
        <f t="shared" ref="D33:J33" si="4">D26</f>
        <v>2024/25</v>
      </c>
      <c r="E33" s="846" t="str">
        <f t="shared" si="4"/>
        <v>2025/26</v>
      </c>
      <c r="F33" s="739" t="str">
        <f t="shared" si="4"/>
        <v>2026/27</v>
      </c>
      <c r="G33" s="846" t="str">
        <f t="shared" si="4"/>
        <v>2027/28</v>
      </c>
      <c r="H33" s="846" t="str">
        <f t="shared" si="4"/>
        <v>2028/29</v>
      </c>
      <c r="I33" s="846" t="str">
        <f t="shared" si="4"/>
        <v>2029/30</v>
      </c>
      <c r="J33" s="846" t="str">
        <f t="shared" si="4"/>
        <v>2030/31</v>
      </c>
      <c r="K33" s="705" t="s">
        <v>220</v>
      </c>
      <c r="L33" s="694"/>
    </row>
    <row r="34" spans="2:12" s="693" customFormat="1" ht="20.100000000000001" customHeight="1" x14ac:dyDescent="0.2">
      <c r="B34" s="696" t="s">
        <v>227</v>
      </c>
      <c r="C34" s="696"/>
      <c r="D34" s="715">
        <f t="shared" ref="D34:J34" si="5">D24</f>
        <v>7138.380000000001</v>
      </c>
      <c r="E34" s="715">
        <f t="shared" si="5"/>
        <v>6969.6</v>
      </c>
      <c r="F34" s="713">
        <f t="shared" si="5"/>
        <v>6687.24</v>
      </c>
      <c r="G34" s="716">
        <f t="shared" si="5"/>
        <v>6733.92</v>
      </c>
      <c r="H34" s="716">
        <f t="shared" si="5"/>
        <v>6869.44</v>
      </c>
      <c r="I34" s="716">
        <f t="shared" si="5"/>
        <v>6660.0100000000011</v>
      </c>
      <c r="J34" s="716">
        <f t="shared" si="5"/>
        <v>6198.8000000000011</v>
      </c>
      <c r="K34" s="713">
        <f>SUM(F34:J34)</f>
        <v>33149.410000000003</v>
      </c>
      <c r="L34" s="724"/>
    </row>
    <row r="35" spans="2:12" s="693" customFormat="1" ht="20.100000000000001" customHeight="1" x14ac:dyDescent="0.2">
      <c r="B35" s="696" t="s">
        <v>228</v>
      </c>
      <c r="C35" s="696"/>
      <c r="D35" s="715">
        <f t="shared" ref="D35:J35" si="6">D29</f>
        <v>166.518</v>
      </c>
      <c r="E35" s="715">
        <f t="shared" si="6"/>
        <v>164.46753180000002</v>
      </c>
      <c r="F35" s="713">
        <f t="shared" si="6"/>
        <v>161.22648631320001</v>
      </c>
      <c r="G35" s="716">
        <f t="shared" si="6"/>
        <v>160.23494342237385</v>
      </c>
      <c r="H35" s="716">
        <f t="shared" si="6"/>
        <v>156.8393459450721</v>
      </c>
      <c r="I35" s="716">
        <f t="shared" si="6"/>
        <v>153.31830262860524</v>
      </c>
      <c r="J35" s="716">
        <f t="shared" si="6"/>
        <v>149.60523305893054</v>
      </c>
      <c r="K35" s="713">
        <f>SUM(F35:J35)</f>
        <v>781.22431136818182</v>
      </c>
      <c r="L35" s="724"/>
    </row>
    <row r="36" spans="2:12" s="699" customFormat="1" ht="20.100000000000001" customHeight="1" thickBot="1" x14ac:dyDescent="0.25">
      <c r="B36" s="704" t="s">
        <v>229</v>
      </c>
      <c r="C36" s="704"/>
      <c r="D36" s="758">
        <f t="shared" ref="D36" si="7">SUM(D34:D35)</f>
        <v>7304.898000000001</v>
      </c>
      <c r="E36" s="758">
        <f t="shared" ref="E36:K36" si="8">SUM(E34:E35)</f>
        <v>7134.0675318000003</v>
      </c>
      <c r="F36" s="701">
        <f t="shared" si="8"/>
        <v>6848.4664863132002</v>
      </c>
      <c r="G36" s="702">
        <f t="shared" si="8"/>
        <v>6894.1549434223743</v>
      </c>
      <c r="H36" s="702">
        <f t="shared" si="8"/>
        <v>7026.2793459450713</v>
      </c>
      <c r="I36" s="702">
        <f t="shared" si="8"/>
        <v>6813.3283026286063</v>
      </c>
      <c r="J36" s="702">
        <f t="shared" si="8"/>
        <v>6348.405233058932</v>
      </c>
      <c r="K36" s="701">
        <f t="shared" si="8"/>
        <v>33930.634311368187</v>
      </c>
      <c r="L36" s="724"/>
    </row>
    <row r="37" spans="2:12" s="693" customFormat="1" ht="20.100000000000001" customHeight="1" x14ac:dyDescent="0.2">
      <c r="B37" s="696"/>
      <c r="C37" s="696"/>
      <c r="D37" s="696"/>
      <c r="E37" s="696"/>
      <c r="F37" s="696"/>
      <c r="G37" s="696"/>
      <c r="H37" s="696"/>
      <c r="I37" s="696"/>
      <c r="J37" s="696"/>
      <c r="K37" s="696"/>
      <c r="L37" s="694"/>
    </row>
    <row r="38" spans="2:12" s="693" customFormat="1" ht="33.75" x14ac:dyDescent="0.2">
      <c r="B38" s="709" t="s">
        <v>230</v>
      </c>
      <c r="C38" s="736"/>
      <c r="D38" s="845" t="str">
        <f>D33</f>
        <v>2024/25</v>
      </c>
      <c r="E38" s="846" t="str">
        <f t="shared" ref="E38:J40" si="9">E33</f>
        <v>2025/26</v>
      </c>
      <c r="F38" s="739" t="str">
        <f t="shared" si="9"/>
        <v>2026/27</v>
      </c>
      <c r="G38" s="846" t="str">
        <f t="shared" si="9"/>
        <v>2027/28</v>
      </c>
      <c r="H38" s="846" t="str">
        <f t="shared" si="9"/>
        <v>2028/29</v>
      </c>
      <c r="I38" s="846" t="str">
        <f t="shared" si="9"/>
        <v>2029/30</v>
      </c>
      <c r="J38" s="846" t="str">
        <f t="shared" si="9"/>
        <v>2030/31</v>
      </c>
      <c r="K38" s="845" t="s">
        <v>220</v>
      </c>
      <c r="L38" s="694"/>
    </row>
    <row r="39" spans="2:12" s="693" customFormat="1" ht="20.100000000000001" customHeight="1" x14ac:dyDescent="0.2">
      <c r="B39" s="696" t="s">
        <v>231</v>
      </c>
      <c r="C39" s="715"/>
      <c r="D39" s="715">
        <f>D34</f>
        <v>7138.380000000001</v>
      </c>
      <c r="E39" s="721">
        <f>E34</f>
        <v>6969.6</v>
      </c>
      <c r="F39" s="754">
        <f>F34</f>
        <v>6687.24</v>
      </c>
      <c r="G39" s="754">
        <f t="shared" si="9"/>
        <v>6733.92</v>
      </c>
      <c r="H39" s="754">
        <f t="shared" si="9"/>
        <v>6869.44</v>
      </c>
      <c r="I39" s="754">
        <f t="shared" si="9"/>
        <v>6660.0100000000011</v>
      </c>
      <c r="J39" s="754">
        <f t="shared" si="9"/>
        <v>6198.8000000000011</v>
      </c>
      <c r="K39" s="713">
        <f>SUM(F39:J39)</f>
        <v>33149.410000000003</v>
      </c>
      <c r="L39" s="694"/>
    </row>
    <row r="40" spans="2:12" s="693" customFormat="1" ht="20.100000000000001" customHeight="1" x14ac:dyDescent="0.2">
      <c r="B40" s="696" t="s">
        <v>232</v>
      </c>
      <c r="C40" s="715"/>
      <c r="D40" s="715">
        <f>D35</f>
        <v>166.518</v>
      </c>
      <c r="E40" s="848">
        <f>E35</f>
        <v>164.46753180000002</v>
      </c>
      <c r="F40" s="754">
        <f>F35</f>
        <v>161.22648631320001</v>
      </c>
      <c r="G40" s="754">
        <f t="shared" si="9"/>
        <v>160.23494342237385</v>
      </c>
      <c r="H40" s="754">
        <f t="shared" si="9"/>
        <v>156.8393459450721</v>
      </c>
      <c r="I40" s="754">
        <f t="shared" si="9"/>
        <v>153.31830262860524</v>
      </c>
      <c r="J40" s="754">
        <f t="shared" si="9"/>
        <v>149.60523305893054</v>
      </c>
      <c r="K40" s="713">
        <f>SUM(F40:J40)</f>
        <v>781.22431136818182</v>
      </c>
      <c r="L40" s="694"/>
    </row>
    <row r="41" spans="2:12" s="699" customFormat="1" ht="20.100000000000001" customHeight="1" thickBot="1" x14ac:dyDescent="0.25">
      <c r="B41" s="704" t="s">
        <v>233</v>
      </c>
      <c r="C41" s="704"/>
      <c r="D41" s="758">
        <f t="shared" ref="D41:K41" si="10">SUM(D39:D40)</f>
        <v>7304.898000000001</v>
      </c>
      <c r="E41" s="758">
        <f t="shared" si="10"/>
        <v>7134.0675318000003</v>
      </c>
      <c r="F41" s="701">
        <f t="shared" si="10"/>
        <v>6848.4664863132002</v>
      </c>
      <c r="G41" s="702">
        <f t="shared" si="10"/>
        <v>6894.1549434223743</v>
      </c>
      <c r="H41" s="702">
        <f t="shared" si="10"/>
        <v>7026.2793459450713</v>
      </c>
      <c r="I41" s="702">
        <f t="shared" si="10"/>
        <v>6813.3283026286063</v>
      </c>
      <c r="J41" s="702">
        <f t="shared" si="10"/>
        <v>6348.405233058932</v>
      </c>
      <c r="K41" s="701">
        <f t="shared" si="10"/>
        <v>33930.634311368187</v>
      </c>
      <c r="L41" s="700"/>
    </row>
    <row r="42" spans="2:12" s="693" customFormat="1" ht="20.100000000000001" customHeight="1" x14ac:dyDescent="0.2">
      <c r="B42" s="698" t="s">
        <v>234</v>
      </c>
      <c r="C42" s="698"/>
      <c r="D42" s="697"/>
      <c r="E42" s="697">
        <f t="shared" ref="E42:K42" si="11">E41-E36</f>
        <v>0</v>
      </c>
      <c r="F42" s="697">
        <f t="shared" si="11"/>
        <v>0</v>
      </c>
      <c r="G42" s="697">
        <f t="shared" si="11"/>
        <v>0</v>
      </c>
      <c r="H42" s="697">
        <f t="shared" si="11"/>
        <v>0</v>
      </c>
      <c r="I42" s="697">
        <f t="shared" si="11"/>
        <v>0</v>
      </c>
      <c r="J42" s="697">
        <f t="shared" si="11"/>
        <v>0</v>
      </c>
      <c r="K42" s="697">
        <f t="shared" si="11"/>
        <v>0</v>
      </c>
      <c r="L42" s="694"/>
    </row>
    <row r="43" spans="2:12" s="693" customFormat="1" ht="20.100000000000001" customHeight="1" x14ac:dyDescent="0.2">
      <c r="B43" s="462"/>
      <c r="C43" s="462"/>
      <c r="D43" s="462"/>
      <c r="E43" s="462"/>
      <c r="F43" s="462"/>
      <c r="G43" s="462"/>
      <c r="H43" s="462"/>
      <c r="I43" s="462"/>
      <c r="J43" s="462"/>
      <c r="K43" s="462"/>
      <c r="L43" s="694"/>
    </row>
    <row r="44" spans="2:12" s="693" customFormat="1" ht="33.75" x14ac:dyDescent="0.2">
      <c r="B44" s="709" t="s">
        <v>235</v>
      </c>
      <c r="C44" s="736"/>
      <c r="D44" s="845" t="str">
        <f>D38</f>
        <v>2024/25</v>
      </c>
      <c r="E44" s="846" t="str">
        <f t="shared" ref="E44:J44" si="12">E38</f>
        <v>2025/26</v>
      </c>
      <c r="F44" s="739" t="str">
        <f t="shared" si="12"/>
        <v>2026/27</v>
      </c>
      <c r="G44" s="846" t="str">
        <f t="shared" si="12"/>
        <v>2027/28</v>
      </c>
      <c r="H44" s="846" t="str">
        <f t="shared" si="12"/>
        <v>2028/29</v>
      </c>
      <c r="I44" s="846" t="str">
        <f t="shared" si="12"/>
        <v>2029/30</v>
      </c>
      <c r="J44" s="846" t="str">
        <f t="shared" si="12"/>
        <v>2030/31</v>
      </c>
      <c r="K44" s="705" t="s">
        <v>220</v>
      </c>
      <c r="L44" s="694"/>
    </row>
    <row r="45" spans="2:12" s="693" customFormat="1" ht="20.100000000000001" customHeight="1" x14ac:dyDescent="0.2">
      <c r="B45" s="757" t="s">
        <v>236</v>
      </c>
      <c r="C45" s="757"/>
      <c r="D45" s="756"/>
      <c r="E45" s="756"/>
      <c r="F45" s="755">
        <v>0</v>
      </c>
      <c r="G45" s="756">
        <v>0</v>
      </c>
      <c r="H45" s="756">
        <v>0</v>
      </c>
      <c r="I45" s="756">
        <v>0</v>
      </c>
      <c r="J45" s="756">
        <v>0</v>
      </c>
      <c r="K45" s="755">
        <f>SUM(F45:J45)</f>
        <v>0</v>
      </c>
      <c r="L45" s="694"/>
    </row>
    <row r="46" spans="2:12" s="693" customFormat="1" ht="20.100000000000001" customHeight="1" x14ac:dyDescent="0.2">
      <c r="B46" s="462"/>
      <c r="C46" s="462"/>
      <c r="D46" s="462"/>
      <c r="E46" s="462"/>
      <c r="F46" s="462"/>
      <c r="G46" s="462"/>
      <c r="H46" s="462"/>
      <c r="I46" s="462"/>
      <c r="J46" s="462"/>
      <c r="K46" s="462"/>
      <c r="L46" s="694"/>
    </row>
    <row r="47" spans="2:12" s="693" customFormat="1" ht="33.75" x14ac:dyDescent="0.2">
      <c r="B47" s="709" t="s">
        <v>230</v>
      </c>
      <c r="C47" s="736"/>
      <c r="D47" s="845" t="str">
        <f>D44</f>
        <v>2024/25</v>
      </c>
      <c r="E47" s="846" t="str">
        <f t="shared" ref="E47:J47" si="13">E44</f>
        <v>2025/26</v>
      </c>
      <c r="F47" s="739" t="str">
        <f t="shared" si="13"/>
        <v>2026/27</v>
      </c>
      <c r="G47" s="846" t="str">
        <f t="shared" si="13"/>
        <v>2027/28</v>
      </c>
      <c r="H47" s="846" t="str">
        <f t="shared" si="13"/>
        <v>2028/29</v>
      </c>
      <c r="I47" s="846" t="str">
        <f t="shared" si="13"/>
        <v>2029/30</v>
      </c>
      <c r="J47" s="846" t="str">
        <f t="shared" si="13"/>
        <v>2030/31</v>
      </c>
      <c r="K47" s="705" t="s">
        <v>220</v>
      </c>
      <c r="L47" s="694"/>
    </row>
    <row r="48" spans="2:12" s="693" customFormat="1" ht="20.100000000000001" customHeight="1" x14ac:dyDescent="0.2">
      <c r="B48" s="696" t="s">
        <v>231</v>
      </c>
      <c r="C48" s="715"/>
      <c r="D48" s="715">
        <f t="shared" ref="D48:J48" si="14">D39+D45</f>
        <v>7138.380000000001</v>
      </c>
      <c r="E48" s="721">
        <f t="shared" si="14"/>
        <v>6969.6</v>
      </c>
      <c r="F48" s="754">
        <f t="shared" si="14"/>
        <v>6687.24</v>
      </c>
      <c r="G48" s="754">
        <f t="shared" si="14"/>
        <v>6733.92</v>
      </c>
      <c r="H48" s="754">
        <f t="shared" si="14"/>
        <v>6869.44</v>
      </c>
      <c r="I48" s="754">
        <f t="shared" si="14"/>
        <v>6660.0100000000011</v>
      </c>
      <c r="J48" s="754">
        <f t="shared" si="14"/>
        <v>6198.8000000000011</v>
      </c>
      <c r="K48" s="713">
        <f>SUM(F48:J48)</f>
        <v>33149.410000000003</v>
      </c>
      <c r="L48" s="694"/>
    </row>
    <row r="49" spans="1:11" s="693" customFormat="1" ht="20.100000000000001" customHeight="1" x14ac:dyDescent="0.2">
      <c r="B49" s="696" t="s">
        <v>232</v>
      </c>
      <c r="C49" s="715"/>
      <c r="D49" s="715">
        <f t="shared" ref="D49:J49" si="15">D40</f>
        <v>166.518</v>
      </c>
      <c r="E49" s="848">
        <f t="shared" si="15"/>
        <v>164.46753180000002</v>
      </c>
      <c r="F49" s="754">
        <f t="shared" si="15"/>
        <v>161.22648631320001</v>
      </c>
      <c r="G49" s="754">
        <f t="shared" si="15"/>
        <v>160.23494342237385</v>
      </c>
      <c r="H49" s="754">
        <f t="shared" si="15"/>
        <v>156.8393459450721</v>
      </c>
      <c r="I49" s="754">
        <f t="shared" si="15"/>
        <v>153.31830262860524</v>
      </c>
      <c r="J49" s="754">
        <f t="shared" si="15"/>
        <v>149.60523305893054</v>
      </c>
      <c r="K49" s="713">
        <f>SUM(F49:J49)</f>
        <v>781.22431136818182</v>
      </c>
    </row>
    <row r="50" spans="1:11" s="699" customFormat="1" ht="20.100000000000001" customHeight="1" thickBot="1" x14ac:dyDescent="0.25">
      <c r="A50" s="693"/>
      <c r="B50" s="704" t="s">
        <v>233</v>
      </c>
      <c r="C50" s="704"/>
      <c r="D50" s="702">
        <f t="shared" ref="D50:K50" si="16">SUM(D48:D49)</f>
        <v>7304.898000000001</v>
      </c>
      <c r="E50" s="702">
        <f t="shared" si="16"/>
        <v>7134.0675318000003</v>
      </c>
      <c r="F50" s="701">
        <f t="shared" si="16"/>
        <v>6848.4664863132002</v>
      </c>
      <c r="G50" s="702">
        <f t="shared" si="16"/>
        <v>6894.1549434223743</v>
      </c>
      <c r="H50" s="702">
        <f t="shared" si="16"/>
        <v>7026.2793459450713</v>
      </c>
      <c r="I50" s="702">
        <f t="shared" si="16"/>
        <v>6813.3283026286063</v>
      </c>
      <c r="J50" s="702">
        <f t="shared" si="16"/>
        <v>6348.405233058932</v>
      </c>
      <c r="K50" s="701">
        <f t="shared" si="16"/>
        <v>33930.634311368187</v>
      </c>
    </row>
    <row r="51" spans="1:11" s="693" customFormat="1" ht="20.100000000000001" customHeight="1" x14ac:dyDescent="0.2">
      <c r="B51" s="698" t="s">
        <v>234</v>
      </c>
      <c r="C51" s="698"/>
      <c r="D51" s="697"/>
      <c r="E51" s="697">
        <f t="shared" ref="E51:K51" si="17">E50-E45-E41</f>
        <v>0</v>
      </c>
      <c r="F51" s="697">
        <f t="shared" si="17"/>
        <v>0</v>
      </c>
      <c r="G51" s="697">
        <f t="shared" si="17"/>
        <v>0</v>
      </c>
      <c r="H51" s="697">
        <f t="shared" si="17"/>
        <v>0</v>
      </c>
      <c r="I51" s="697">
        <f t="shared" si="17"/>
        <v>0</v>
      </c>
      <c r="J51" s="697">
        <f t="shared" si="17"/>
        <v>0</v>
      </c>
      <c r="K51" s="697">
        <f t="shared" si="17"/>
        <v>0</v>
      </c>
    </row>
    <row r="52" spans="1:11" s="693" customFormat="1" ht="20.100000000000001" customHeight="1" x14ac:dyDescent="0.2">
      <c r="B52" s="717"/>
      <c r="C52" s="717"/>
      <c r="D52" s="753"/>
      <c r="E52" s="753"/>
      <c r="F52" s="753"/>
      <c r="G52" s="753"/>
      <c r="H52" s="753"/>
      <c r="I52" s="753"/>
      <c r="J52" s="753"/>
      <c r="K52" s="753"/>
    </row>
    <row r="53" spans="1:11" s="693" customFormat="1" ht="29.25" customHeight="1" x14ac:dyDescent="0.2">
      <c r="B53" s="741" t="s">
        <v>237</v>
      </c>
      <c r="C53" s="741"/>
      <c r="D53" s="740"/>
      <c r="E53" s="740"/>
      <c r="F53" s="740"/>
      <c r="G53" s="740"/>
      <c r="H53" s="740"/>
      <c r="I53" s="740"/>
      <c r="J53" s="740"/>
      <c r="K53" s="740"/>
    </row>
    <row r="54" spans="1:11" s="693" customFormat="1" ht="20.100000000000001" customHeight="1" x14ac:dyDescent="0.2">
      <c r="B54" s="696"/>
      <c r="C54" s="696"/>
      <c r="D54" s="696" t="s">
        <v>769</v>
      </c>
      <c r="E54" s="696"/>
      <c r="F54" s="696"/>
      <c r="G54" s="696"/>
      <c r="H54" s="696"/>
      <c r="I54" s="696"/>
      <c r="J54" s="696"/>
      <c r="K54" s="696"/>
    </row>
    <row r="55" spans="1:11" s="693" customFormat="1" ht="20.100000000000001" customHeight="1" x14ac:dyDescent="0.2">
      <c r="B55" s="709" t="s">
        <v>238</v>
      </c>
      <c r="C55" s="708"/>
      <c r="D55" s="845" t="s">
        <v>179</v>
      </c>
      <c r="E55" s="846" t="s">
        <v>177</v>
      </c>
      <c r="F55" s="739" t="s">
        <v>175</v>
      </c>
      <c r="G55" s="846" t="s">
        <v>173</v>
      </c>
      <c r="H55" s="846" t="s">
        <v>171</v>
      </c>
      <c r="I55" s="739" t="s">
        <v>210</v>
      </c>
      <c r="J55" s="696"/>
      <c r="K55" s="696"/>
    </row>
    <row r="56" spans="1:11" s="693" customFormat="1" ht="20.100000000000001" customHeight="1" x14ac:dyDescent="0.2">
      <c r="B56" s="696" t="s">
        <v>239</v>
      </c>
      <c r="C56" s="696"/>
      <c r="D56" s="754">
        <v>6689</v>
      </c>
      <c r="E56" s="849">
        <v>5978</v>
      </c>
      <c r="F56" s="754">
        <v>5720</v>
      </c>
      <c r="G56" s="754">
        <v>6430</v>
      </c>
      <c r="H56" s="754">
        <v>7319</v>
      </c>
      <c r="I56" s="713">
        <f>AVERAGE(F56:H56)</f>
        <v>6489.666666666667</v>
      </c>
      <c r="J56" s="696"/>
      <c r="K56" s="731"/>
    </row>
    <row r="57" spans="1:11" s="693" customFormat="1" ht="20.100000000000001" customHeight="1" x14ac:dyDescent="0.2">
      <c r="B57" s="696" t="s">
        <v>240</v>
      </c>
      <c r="C57" s="696"/>
      <c r="D57" s="754">
        <v>809</v>
      </c>
      <c r="E57" s="850">
        <v>680</v>
      </c>
      <c r="F57" s="754">
        <v>528</v>
      </c>
      <c r="G57" s="754">
        <v>359</v>
      </c>
      <c r="H57" s="754">
        <v>267</v>
      </c>
      <c r="I57" s="713">
        <f>AVERAGE(F57:H57)</f>
        <v>384.66666666666669</v>
      </c>
      <c r="J57" s="696"/>
      <c r="K57" s="731"/>
    </row>
    <row r="58" spans="1:11" s="693" customFormat="1" ht="20.100000000000001" customHeight="1" x14ac:dyDescent="0.2">
      <c r="B58" s="696" t="s">
        <v>241</v>
      </c>
      <c r="C58" s="696"/>
      <c r="D58" s="754">
        <v>198</v>
      </c>
      <c r="E58" s="850">
        <v>144</v>
      </c>
      <c r="F58" s="754">
        <v>113</v>
      </c>
      <c r="G58" s="754">
        <v>111</v>
      </c>
      <c r="H58" s="754">
        <v>132</v>
      </c>
      <c r="I58" s="713">
        <f>AVERAGE(F58:H58)</f>
        <v>118.66666666666667</v>
      </c>
      <c r="J58" s="696"/>
      <c r="K58" s="731"/>
    </row>
    <row r="59" spans="1:11" s="693" customFormat="1" ht="20.100000000000001" customHeight="1" x14ac:dyDescent="0.2">
      <c r="B59" s="708" t="s">
        <v>242</v>
      </c>
      <c r="C59" s="696"/>
      <c r="D59" s="754">
        <v>268</v>
      </c>
      <c r="E59" s="851">
        <v>203</v>
      </c>
      <c r="F59" s="754">
        <v>180</v>
      </c>
      <c r="G59" s="754">
        <v>175</v>
      </c>
      <c r="H59" s="754">
        <v>139</v>
      </c>
      <c r="I59" s="713">
        <f>AVERAGE(F59:H59)</f>
        <v>164.66666666666666</v>
      </c>
      <c r="J59" s="696"/>
      <c r="K59" s="731"/>
    </row>
    <row r="60" spans="1:11" s="699" customFormat="1" ht="20.100000000000001" customHeight="1" thickBot="1" x14ac:dyDescent="0.25">
      <c r="A60" s="693"/>
      <c r="B60" s="704" t="s">
        <v>243</v>
      </c>
      <c r="C60" s="704"/>
      <c r="D60" s="702"/>
      <c r="E60" s="702"/>
      <c r="F60" s="702">
        <f>SUM(F56:F59)</f>
        <v>6541</v>
      </c>
      <c r="G60" s="702">
        <f>SUM(G56:G59)</f>
        <v>7075</v>
      </c>
      <c r="H60" s="702">
        <f>SUM(H56:H59)</f>
        <v>7857</v>
      </c>
      <c r="I60" s="701">
        <f>SUM(I56:I59)</f>
        <v>7157.6666666666679</v>
      </c>
      <c r="J60" s="748"/>
      <c r="K60" s="748"/>
    </row>
    <row r="61" spans="1:11" s="693" customFormat="1" ht="20.100000000000001" customHeight="1" x14ac:dyDescent="0.2">
      <c r="B61" s="696"/>
      <c r="C61" s="696"/>
      <c r="D61" s="696"/>
      <c r="E61" s="696"/>
      <c r="F61" s="696"/>
      <c r="G61" s="696"/>
      <c r="H61" s="696"/>
      <c r="I61" s="696"/>
      <c r="J61" s="696"/>
      <c r="K61" s="696"/>
    </row>
    <row r="62" spans="1:11" s="693" customFormat="1" ht="20.100000000000001" customHeight="1" x14ac:dyDescent="0.2">
      <c r="B62" s="709" t="s">
        <v>238</v>
      </c>
      <c r="C62" s="708"/>
      <c r="D62" s="845" t="s">
        <v>179</v>
      </c>
      <c r="E62" s="846" t="s">
        <v>177</v>
      </c>
      <c r="F62" s="739" t="s">
        <v>175</v>
      </c>
      <c r="G62" s="846" t="s">
        <v>173</v>
      </c>
      <c r="H62" s="846" t="s">
        <v>171</v>
      </c>
      <c r="I62" s="739" t="s">
        <v>210</v>
      </c>
      <c r="J62" s="696"/>
      <c r="K62" s="696"/>
    </row>
    <row r="63" spans="1:11" s="693" customFormat="1" ht="20.100000000000001" customHeight="1" x14ac:dyDescent="0.2">
      <c r="B63" s="696" t="s">
        <v>239</v>
      </c>
      <c r="C63" s="696"/>
      <c r="D63" s="752">
        <f>D56/(D$56+D$57+D$58)</f>
        <v>0.8691528066528067</v>
      </c>
      <c r="E63" s="852">
        <f t="shared" ref="E63:H65" si="18">E56/(E$56+E$57+E$58)</f>
        <v>0.87885915907086154</v>
      </c>
      <c r="F63" s="752">
        <f t="shared" si="18"/>
        <v>0.89922968086778809</v>
      </c>
      <c r="G63" s="752">
        <f t="shared" si="18"/>
        <v>0.93188405797101448</v>
      </c>
      <c r="H63" s="752">
        <f t="shared" si="18"/>
        <v>0.94830266908525529</v>
      </c>
      <c r="I63" s="751">
        <f>AVERAGE(F63:H63)</f>
        <v>0.92647213597468603</v>
      </c>
      <c r="J63" s="696"/>
      <c r="K63" s="696"/>
    </row>
    <row r="64" spans="1:11" s="693" customFormat="1" ht="20.100000000000001" customHeight="1" x14ac:dyDescent="0.2">
      <c r="B64" s="696" t="s">
        <v>240</v>
      </c>
      <c r="C64" s="696"/>
      <c r="D64" s="752">
        <f>D57/(D$56+D$57+D$58)</f>
        <v>0.10511954261954262</v>
      </c>
      <c r="E64" s="853">
        <f t="shared" si="18"/>
        <v>9.9970596883269633E-2</v>
      </c>
      <c r="F64" s="752">
        <f t="shared" si="18"/>
        <v>8.3005816695488135E-2</v>
      </c>
      <c r="G64" s="752">
        <f t="shared" si="18"/>
        <v>5.2028985507246377E-2</v>
      </c>
      <c r="H64" s="752">
        <f t="shared" si="18"/>
        <v>3.4594454521896863E-2</v>
      </c>
      <c r="I64" s="751">
        <f>AVERAGE(F64:H64)</f>
        <v>5.6543085574877118E-2</v>
      </c>
      <c r="J64" s="696"/>
      <c r="K64" s="696"/>
    </row>
    <row r="65" spans="1:11" s="693" customFormat="1" ht="20.100000000000001" customHeight="1" x14ac:dyDescent="0.2">
      <c r="B65" s="696" t="s">
        <v>241</v>
      </c>
      <c r="C65" s="696"/>
      <c r="D65" s="752">
        <f>D58/(D$56+D$57+D$58)</f>
        <v>2.5727650727650729E-2</v>
      </c>
      <c r="E65" s="854">
        <f t="shared" si="18"/>
        <v>2.1170244045868862E-2</v>
      </c>
      <c r="F65" s="752">
        <f t="shared" si="18"/>
        <v>1.7764502436723787E-2</v>
      </c>
      <c r="G65" s="752">
        <f t="shared" si="18"/>
        <v>1.6086956521739131E-2</v>
      </c>
      <c r="H65" s="752">
        <f t="shared" si="18"/>
        <v>1.7102876392847889E-2</v>
      </c>
      <c r="I65" s="751">
        <f>AVERAGE(F65:H65)</f>
        <v>1.6984778450436937E-2</v>
      </c>
      <c r="J65" s="696"/>
      <c r="K65" s="696"/>
    </row>
    <row r="66" spans="1:11" s="699" customFormat="1" ht="20.100000000000001" customHeight="1" thickBot="1" x14ac:dyDescent="0.25">
      <c r="A66" s="693"/>
      <c r="B66" s="704" t="s">
        <v>243</v>
      </c>
      <c r="C66" s="704"/>
      <c r="D66" s="750">
        <f t="shared" ref="D66:I66" si="19">SUM(D63:D65)</f>
        <v>1</v>
      </c>
      <c r="E66" s="750">
        <f t="shared" si="19"/>
        <v>1</v>
      </c>
      <c r="F66" s="750">
        <f t="shared" si="19"/>
        <v>1</v>
      </c>
      <c r="G66" s="750">
        <f t="shared" si="19"/>
        <v>0.99999999999999989</v>
      </c>
      <c r="H66" s="750">
        <f t="shared" si="19"/>
        <v>1</v>
      </c>
      <c r="I66" s="749">
        <f t="shared" si="19"/>
        <v>1</v>
      </c>
      <c r="J66" s="748"/>
      <c r="K66" s="748"/>
    </row>
    <row r="67" spans="1:11" s="693" customFormat="1" ht="20.100000000000001" customHeight="1" x14ac:dyDescent="0.2">
      <c r="B67" s="696"/>
      <c r="C67" s="696"/>
      <c r="D67" s="696"/>
      <c r="E67" s="696"/>
      <c r="F67" s="696"/>
      <c r="G67" s="696"/>
      <c r="H67" s="696"/>
      <c r="I67" s="696"/>
      <c r="J67" s="696"/>
      <c r="K67" s="696"/>
    </row>
    <row r="68" spans="1:11" s="693" customFormat="1" ht="20.100000000000001" customHeight="1" x14ac:dyDescent="0.2">
      <c r="B68" s="712" t="s">
        <v>244</v>
      </c>
      <c r="C68" s="717"/>
      <c r="D68" s="717"/>
      <c r="E68" s="717"/>
      <c r="F68" s="743"/>
      <c r="G68" s="742"/>
      <c r="H68" s="742"/>
      <c r="I68" s="742"/>
      <c r="J68" s="696"/>
      <c r="K68" s="696"/>
    </row>
    <row r="69" spans="1:11" s="693" customFormat="1" ht="20.100000000000001" customHeight="1" x14ac:dyDescent="0.2">
      <c r="B69" s="747" t="s">
        <v>245</v>
      </c>
      <c r="C69" s="717"/>
      <c r="D69" s="717"/>
      <c r="E69" s="717"/>
      <c r="F69" s="855">
        <v>4</v>
      </c>
      <c r="G69" s="742"/>
      <c r="H69" s="742"/>
      <c r="I69" s="742"/>
      <c r="J69" s="696"/>
      <c r="K69" s="696"/>
    </row>
    <row r="70" spans="1:11" s="693" customFormat="1" ht="20.100000000000001" customHeight="1" x14ac:dyDescent="0.2">
      <c r="B70" s="744"/>
      <c r="C70" s="717"/>
      <c r="D70" s="717"/>
      <c r="E70" s="717"/>
      <c r="F70" s="743"/>
      <c r="G70" s="742"/>
      <c r="H70" s="742"/>
      <c r="I70" s="742"/>
      <c r="J70" s="696"/>
      <c r="K70" s="696"/>
    </row>
    <row r="71" spans="1:11" s="693" customFormat="1" ht="33.75" x14ac:dyDescent="0.2">
      <c r="B71" s="709" t="s">
        <v>246</v>
      </c>
      <c r="C71" s="708"/>
      <c r="D71" s="845" t="str">
        <f>D47</f>
        <v>2024/25</v>
      </c>
      <c r="E71" s="846" t="str">
        <f t="shared" ref="E71:J71" si="20">E47</f>
        <v>2025/26</v>
      </c>
      <c r="F71" s="739" t="str">
        <f t="shared" si="20"/>
        <v>2026/27</v>
      </c>
      <c r="G71" s="846" t="str">
        <f t="shared" si="20"/>
        <v>2027/28</v>
      </c>
      <c r="H71" s="846" t="str">
        <f t="shared" si="20"/>
        <v>2028/29</v>
      </c>
      <c r="I71" s="846" t="str">
        <f t="shared" si="20"/>
        <v>2029/30</v>
      </c>
      <c r="J71" s="846" t="str">
        <f t="shared" si="20"/>
        <v>2030/31</v>
      </c>
      <c r="K71" s="705" t="s">
        <v>220</v>
      </c>
    </row>
    <row r="72" spans="1:11" s="693" customFormat="1" ht="20.100000000000001" customHeight="1" x14ac:dyDescent="0.2">
      <c r="B72" s="696" t="s">
        <v>227</v>
      </c>
      <c r="C72" s="696" t="s">
        <v>247</v>
      </c>
      <c r="D72" s="715">
        <f>D50-D73-D74-D75</f>
        <v>6249.7787576138899</v>
      </c>
      <c r="E72" s="715">
        <f t="shared" ref="E72:J72" si="21">E50-E73-E74-E75</f>
        <v>6102.0088632246761</v>
      </c>
      <c r="F72" s="713">
        <f t="shared" si="21"/>
        <v>5854.797657040659</v>
      </c>
      <c r="G72" s="716">
        <f t="shared" si="21"/>
        <v>5895.6668279737578</v>
      </c>
      <c r="H72" s="716">
        <f t="shared" si="21"/>
        <v>6014.3170003142377</v>
      </c>
      <c r="I72" s="716">
        <f t="shared" si="21"/>
        <v>5830.9573073296851</v>
      </c>
      <c r="J72" s="716">
        <f t="shared" si="21"/>
        <v>5427.1597425041791</v>
      </c>
      <c r="K72" s="722">
        <f>SUM(F72:J72)</f>
        <v>29022.89853516252</v>
      </c>
    </row>
    <row r="73" spans="1:11" s="693" customFormat="1" ht="20.100000000000001" customHeight="1" x14ac:dyDescent="0.2">
      <c r="B73" s="696"/>
      <c r="C73" s="696" t="s">
        <v>248</v>
      </c>
      <c r="D73" s="715">
        <f>$I$64*D48</f>
        <v>403.62603120599135</v>
      </c>
      <c r="E73" s="715">
        <f t="shared" ref="E73:J73" si="22">$I$64*E48</f>
        <v>394.08268922266359</v>
      </c>
      <c r="F73" s="713">
        <f t="shared" si="22"/>
        <v>378.11718357974127</v>
      </c>
      <c r="G73" s="716">
        <f t="shared" si="22"/>
        <v>380.75661481437652</v>
      </c>
      <c r="H73" s="716">
        <f t="shared" si="22"/>
        <v>388.41933377148382</v>
      </c>
      <c r="I73" s="716">
        <f t="shared" si="22"/>
        <v>376.57751535953741</v>
      </c>
      <c r="J73" s="716">
        <f t="shared" si="22"/>
        <v>350.49927886154836</v>
      </c>
      <c r="K73" s="713">
        <f>SUM(F73:J73)</f>
        <v>1874.3699263866872</v>
      </c>
    </row>
    <row r="74" spans="1:11" s="693" customFormat="1" ht="20.100000000000001" customHeight="1" x14ac:dyDescent="0.2">
      <c r="B74" s="696"/>
      <c r="C74" s="696" t="s">
        <v>249</v>
      </c>
      <c r="D74" s="715">
        <f>($I$65*D48)*$F$69</f>
        <v>484.97521118012014</v>
      </c>
      <c r="E74" s="715">
        <f t="shared" ref="E74:J74" si="23">($I$65*E48)*$F$69</f>
        <v>473.5084475526611</v>
      </c>
      <c r="F74" s="713">
        <f t="shared" si="23"/>
        <v>454.3251593795996</v>
      </c>
      <c r="G74" s="716">
        <f t="shared" si="23"/>
        <v>457.49655721186519</v>
      </c>
      <c r="H74" s="716">
        <f t="shared" si="23"/>
        <v>466.70366591427802</v>
      </c>
      <c r="I74" s="716">
        <f t="shared" si="23"/>
        <v>452.47517731077807</v>
      </c>
      <c r="J74" s="716">
        <f t="shared" si="23"/>
        <v>421.14097863427401</v>
      </c>
      <c r="K74" s="713">
        <f>SUM(F74:J74)</f>
        <v>2252.1415384507945</v>
      </c>
    </row>
    <row r="75" spans="1:11" s="693" customFormat="1" ht="20.100000000000001" customHeight="1" x14ac:dyDescent="0.2">
      <c r="B75" s="696" t="s">
        <v>228</v>
      </c>
      <c r="C75" s="696" t="s">
        <v>242</v>
      </c>
      <c r="D75" s="715">
        <f>D49</f>
        <v>166.518</v>
      </c>
      <c r="E75" s="715">
        <f t="shared" ref="E75:J75" si="24">E49</f>
        <v>164.46753180000002</v>
      </c>
      <c r="F75" s="713">
        <f t="shared" si="24"/>
        <v>161.22648631320001</v>
      </c>
      <c r="G75" s="716">
        <f t="shared" si="24"/>
        <v>160.23494342237385</v>
      </c>
      <c r="H75" s="716">
        <f t="shared" si="24"/>
        <v>156.8393459450721</v>
      </c>
      <c r="I75" s="716">
        <f t="shared" si="24"/>
        <v>153.31830262860524</v>
      </c>
      <c r="J75" s="716">
        <f t="shared" si="24"/>
        <v>149.60523305893054</v>
      </c>
      <c r="K75" s="738">
        <f>SUM(F75:J75)</f>
        <v>781.22431136818182</v>
      </c>
    </row>
    <row r="76" spans="1:11" s="699" customFormat="1" ht="20.100000000000001" customHeight="1" thickBot="1" x14ac:dyDescent="0.25">
      <c r="B76" s="704" t="s">
        <v>229</v>
      </c>
      <c r="C76" s="704"/>
      <c r="D76" s="702">
        <f t="shared" ref="D76:K76" si="25">SUM(D72:D75)</f>
        <v>7304.898000000001</v>
      </c>
      <c r="E76" s="702">
        <f t="shared" si="25"/>
        <v>7134.0675318000003</v>
      </c>
      <c r="F76" s="701">
        <f t="shared" si="25"/>
        <v>6848.4664863132002</v>
      </c>
      <c r="G76" s="702">
        <f t="shared" si="25"/>
        <v>6894.1549434223743</v>
      </c>
      <c r="H76" s="702">
        <f t="shared" si="25"/>
        <v>7026.2793459450713</v>
      </c>
      <c r="I76" s="702">
        <f t="shared" si="25"/>
        <v>6813.3283026286063</v>
      </c>
      <c r="J76" s="702">
        <f t="shared" si="25"/>
        <v>6348.405233058932</v>
      </c>
      <c r="K76" s="701">
        <f t="shared" si="25"/>
        <v>33930.634311368187</v>
      </c>
    </row>
    <row r="77" spans="1:11" s="693" customFormat="1" ht="20.100000000000001" customHeight="1" x14ac:dyDescent="0.2">
      <c r="B77" s="746" t="s">
        <v>234</v>
      </c>
      <c r="C77" s="746"/>
      <c r="D77" s="745">
        <f t="shared" ref="D77:K77" si="26">D76-D50</f>
        <v>0</v>
      </c>
      <c r="E77" s="745">
        <f t="shared" si="26"/>
        <v>0</v>
      </c>
      <c r="F77" s="745">
        <f t="shared" si="26"/>
        <v>0</v>
      </c>
      <c r="G77" s="745">
        <f t="shared" si="26"/>
        <v>0</v>
      </c>
      <c r="H77" s="745">
        <f t="shared" si="26"/>
        <v>0</v>
      </c>
      <c r="I77" s="745">
        <f t="shared" si="26"/>
        <v>0</v>
      </c>
      <c r="J77" s="745">
        <f t="shared" si="26"/>
        <v>0</v>
      </c>
      <c r="K77" s="745">
        <f t="shared" si="26"/>
        <v>0</v>
      </c>
    </row>
    <row r="78" spans="1:11" s="693" customFormat="1" ht="20.100000000000001" customHeight="1" x14ac:dyDescent="0.2">
      <c r="B78" s="744"/>
      <c r="C78" s="717"/>
      <c r="D78" s="717"/>
      <c r="E78" s="717"/>
      <c r="F78" s="743"/>
      <c r="G78" s="742"/>
      <c r="H78" s="742"/>
      <c r="I78" s="742"/>
      <c r="J78" s="696"/>
      <c r="K78" s="696"/>
    </row>
    <row r="79" spans="1:11" s="693" customFormat="1" ht="33.75" x14ac:dyDescent="0.2">
      <c r="B79" s="709" t="s">
        <v>250</v>
      </c>
      <c r="C79" s="708"/>
      <c r="D79" s="845" t="str">
        <f>D71</f>
        <v>2024/25</v>
      </c>
      <c r="E79" s="846" t="str">
        <f t="shared" ref="E79:J81" si="27">E71</f>
        <v>2025/26</v>
      </c>
      <c r="F79" s="739" t="str">
        <f t="shared" si="27"/>
        <v>2026/27</v>
      </c>
      <c r="G79" s="846" t="str">
        <f t="shared" si="27"/>
        <v>2027/28</v>
      </c>
      <c r="H79" s="846" t="str">
        <f t="shared" si="27"/>
        <v>2028/29</v>
      </c>
      <c r="I79" s="846" t="str">
        <f t="shared" si="27"/>
        <v>2029/30</v>
      </c>
      <c r="J79" s="846" t="str">
        <f t="shared" si="27"/>
        <v>2030/31</v>
      </c>
      <c r="K79" s="705" t="s">
        <v>220</v>
      </c>
    </row>
    <row r="80" spans="1:11" s="693" customFormat="1" ht="20.100000000000001" customHeight="1" x14ac:dyDescent="0.2">
      <c r="B80" s="696" t="s">
        <v>227</v>
      </c>
      <c r="C80" s="696" t="s">
        <v>247</v>
      </c>
      <c r="D80" s="715">
        <f t="shared" ref="D80:D81" si="28">D72</f>
        <v>6249.7787576138899</v>
      </c>
      <c r="E80" s="715">
        <f t="shared" si="27"/>
        <v>6102.0088632246761</v>
      </c>
      <c r="F80" s="713">
        <f t="shared" si="27"/>
        <v>5854.797657040659</v>
      </c>
      <c r="G80" s="716">
        <f t="shared" si="27"/>
        <v>5895.6668279737578</v>
      </c>
      <c r="H80" s="716">
        <f t="shared" si="27"/>
        <v>6014.3170003142377</v>
      </c>
      <c r="I80" s="716">
        <f t="shared" si="27"/>
        <v>5830.9573073296851</v>
      </c>
      <c r="J80" s="716">
        <f t="shared" si="27"/>
        <v>5427.1597425041791</v>
      </c>
      <c r="K80" s="722">
        <f>SUM(F80:J80)</f>
        <v>29022.89853516252</v>
      </c>
    </row>
    <row r="81" spans="2:12" s="693" customFormat="1" ht="20.100000000000001" customHeight="1" x14ac:dyDescent="0.2">
      <c r="B81" s="696"/>
      <c r="C81" s="696" t="s">
        <v>248</v>
      </c>
      <c r="D81" s="715">
        <f t="shared" si="28"/>
        <v>403.62603120599135</v>
      </c>
      <c r="E81" s="715">
        <f t="shared" si="27"/>
        <v>394.08268922266359</v>
      </c>
      <c r="F81" s="713">
        <f t="shared" si="27"/>
        <v>378.11718357974127</v>
      </c>
      <c r="G81" s="716">
        <f t="shared" si="27"/>
        <v>380.75661481437652</v>
      </c>
      <c r="H81" s="716">
        <f t="shared" si="27"/>
        <v>388.41933377148382</v>
      </c>
      <c r="I81" s="716">
        <f t="shared" si="27"/>
        <v>376.57751535953741</v>
      </c>
      <c r="J81" s="716">
        <f t="shared" si="27"/>
        <v>350.49927886154836</v>
      </c>
      <c r="K81" s="713">
        <f>SUM(F81:J81)</f>
        <v>1874.3699263866872</v>
      </c>
      <c r="L81" s="694"/>
    </row>
    <row r="82" spans="2:12" s="693" customFormat="1" ht="20.100000000000001" customHeight="1" x14ac:dyDescent="0.2">
      <c r="B82" s="696"/>
      <c r="C82" s="696" t="s">
        <v>249</v>
      </c>
      <c r="D82" s="715">
        <f>D74/$F$69</f>
        <v>121.24380279503004</v>
      </c>
      <c r="E82" s="715">
        <f t="shared" ref="E82:J82" si="29">E74/$F$69</f>
        <v>118.37711188816527</v>
      </c>
      <c r="F82" s="713">
        <f t="shared" si="29"/>
        <v>113.5812898448999</v>
      </c>
      <c r="G82" s="716">
        <f t="shared" si="29"/>
        <v>114.3741393029663</v>
      </c>
      <c r="H82" s="716">
        <f t="shared" si="29"/>
        <v>116.6759164785695</v>
      </c>
      <c r="I82" s="716">
        <f t="shared" si="29"/>
        <v>113.11879432769452</v>
      </c>
      <c r="J82" s="716">
        <f t="shared" si="29"/>
        <v>105.2852446585685</v>
      </c>
      <c r="K82" s="713">
        <f>SUM(F82:J82)</f>
        <v>563.03538461269864</v>
      </c>
      <c r="L82" s="694"/>
    </row>
    <row r="83" spans="2:12" s="693" customFormat="1" ht="20.100000000000001" customHeight="1" x14ac:dyDescent="0.2">
      <c r="B83" s="696" t="s">
        <v>228</v>
      </c>
      <c r="C83" s="696" t="s">
        <v>242</v>
      </c>
      <c r="D83" s="715">
        <f t="shared" ref="D83:J83" si="30">D75</f>
        <v>166.518</v>
      </c>
      <c r="E83" s="715">
        <f t="shared" si="30"/>
        <v>164.46753180000002</v>
      </c>
      <c r="F83" s="713">
        <f t="shared" si="30"/>
        <v>161.22648631320001</v>
      </c>
      <c r="G83" s="716">
        <f t="shared" si="30"/>
        <v>160.23494342237385</v>
      </c>
      <c r="H83" s="716">
        <f t="shared" si="30"/>
        <v>156.8393459450721</v>
      </c>
      <c r="I83" s="716">
        <f t="shared" si="30"/>
        <v>153.31830262860524</v>
      </c>
      <c r="J83" s="716">
        <f t="shared" si="30"/>
        <v>149.60523305893054</v>
      </c>
      <c r="K83" s="738">
        <f>SUM(F83:J83)</f>
        <v>781.22431136818182</v>
      </c>
      <c r="L83" s="694"/>
    </row>
    <row r="84" spans="2:12" s="699" customFormat="1" ht="20.100000000000001" customHeight="1" thickBot="1" x14ac:dyDescent="0.25">
      <c r="B84" s="704" t="s">
        <v>229</v>
      </c>
      <c r="C84" s="704"/>
      <c r="D84" s="702">
        <f t="shared" ref="D84:K84" si="31">SUM(D80:D83)</f>
        <v>6941.1665916149113</v>
      </c>
      <c r="E84" s="702">
        <f t="shared" si="31"/>
        <v>6778.9361961355044</v>
      </c>
      <c r="F84" s="701">
        <f t="shared" si="31"/>
        <v>6507.7226167785011</v>
      </c>
      <c r="G84" s="702">
        <f t="shared" si="31"/>
        <v>6551.0325255134749</v>
      </c>
      <c r="H84" s="702">
        <f t="shared" si="31"/>
        <v>6676.2515965093635</v>
      </c>
      <c r="I84" s="702">
        <f t="shared" si="31"/>
        <v>6473.9719196455226</v>
      </c>
      <c r="J84" s="702">
        <f t="shared" si="31"/>
        <v>6032.5494990832267</v>
      </c>
      <c r="K84" s="701">
        <f t="shared" si="31"/>
        <v>32241.528157530091</v>
      </c>
      <c r="L84" s="700"/>
    </row>
    <row r="85" spans="2:12" s="693" customFormat="1" ht="20.100000000000001" customHeight="1" x14ac:dyDescent="0.2">
      <c r="B85" s="696"/>
      <c r="C85" s="696"/>
      <c r="D85" s="696"/>
      <c r="E85" s="696"/>
      <c r="F85" s="696"/>
      <c r="G85" s="696"/>
      <c r="H85" s="696"/>
      <c r="I85" s="696"/>
      <c r="J85" s="696"/>
      <c r="K85" s="696"/>
      <c r="L85" s="694"/>
    </row>
    <row r="86" spans="2:12" s="693" customFormat="1" ht="29.25" customHeight="1" x14ac:dyDescent="0.2">
      <c r="B86" s="741" t="s">
        <v>251</v>
      </c>
      <c r="C86" s="741"/>
      <c r="D86" s="740"/>
      <c r="E86" s="740"/>
      <c r="F86" s="740"/>
      <c r="G86" s="740"/>
      <c r="H86" s="740"/>
      <c r="I86" s="740"/>
      <c r="J86" s="740"/>
      <c r="K86" s="740"/>
      <c r="L86" s="694"/>
    </row>
    <row r="87" spans="2:12" s="693" customFormat="1" ht="20.100000000000001" customHeight="1" x14ac:dyDescent="0.2">
      <c r="B87" s="696"/>
      <c r="C87" s="696"/>
      <c r="D87" s="696"/>
      <c r="E87" s="696"/>
      <c r="F87" s="696"/>
      <c r="G87" s="696"/>
      <c r="H87" s="696"/>
      <c r="I87" s="696"/>
      <c r="J87" s="696"/>
      <c r="K87" s="696"/>
      <c r="L87" s="694"/>
    </row>
    <row r="88" spans="2:12" s="693" customFormat="1" ht="20.100000000000001" customHeight="1" x14ac:dyDescent="0.2">
      <c r="B88" s="709" t="s">
        <v>252</v>
      </c>
      <c r="C88" s="708"/>
      <c r="D88" s="708"/>
      <c r="E88" s="735"/>
      <c r="F88" s="739" t="str">
        <f>F62</f>
        <v>2021/22</v>
      </c>
      <c r="G88" s="846" t="str">
        <f>G62</f>
        <v>2022/23</v>
      </c>
      <c r="H88" s="846" t="str">
        <f>H62</f>
        <v>2023/24</v>
      </c>
      <c r="I88" s="739" t="s">
        <v>210</v>
      </c>
      <c r="J88" s="696"/>
      <c r="K88" s="696"/>
      <c r="L88" s="694"/>
    </row>
    <row r="89" spans="2:12" s="693" customFormat="1" ht="20.100000000000001" customHeight="1" x14ac:dyDescent="0.2">
      <c r="B89" s="696" t="s">
        <v>239</v>
      </c>
      <c r="C89" s="696"/>
      <c r="D89" s="696"/>
      <c r="E89" s="734"/>
      <c r="F89" s="856">
        <v>40398</v>
      </c>
      <c r="G89" s="857">
        <v>51158</v>
      </c>
      <c r="H89" s="849">
        <v>54844.630000000005</v>
      </c>
      <c r="I89" s="713">
        <f>AVERAGEIF(F89:H89,"&gt;0")</f>
        <v>48800.21</v>
      </c>
      <c r="J89" s="696"/>
      <c r="K89" s="696"/>
      <c r="L89" s="694"/>
    </row>
    <row r="90" spans="2:12" s="693" customFormat="1" ht="20.100000000000001" customHeight="1" x14ac:dyDescent="0.2">
      <c r="B90" s="696" t="s">
        <v>240</v>
      </c>
      <c r="C90" s="696"/>
      <c r="D90" s="696"/>
      <c r="E90" s="734"/>
      <c r="F90" s="858">
        <v>5464</v>
      </c>
      <c r="G90" s="754">
        <v>4561</v>
      </c>
      <c r="H90" s="850">
        <v>4993.3999999999996</v>
      </c>
      <c r="I90" s="713">
        <f>AVERAGEIF(F90:H90,"&gt;0")</f>
        <v>5006.1333333333332</v>
      </c>
      <c r="J90" s="696"/>
      <c r="K90" s="696"/>
      <c r="L90" s="694"/>
    </row>
    <row r="91" spans="2:12" s="693" customFormat="1" ht="20.100000000000001" customHeight="1" x14ac:dyDescent="0.2">
      <c r="B91" s="708" t="s">
        <v>242</v>
      </c>
      <c r="C91" s="708"/>
      <c r="D91" s="708"/>
      <c r="E91" s="735"/>
      <c r="F91" s="859">
        <v>1835.3599999999997</v>
      </c>
      <c r="G91" s="860">
        <v>610</v>
      </c>
      <c r="H91" s="851">
        <v>278.60000000000002</v>
      </c>
      <c r="I91" s="738">
        <f>AVERAGEIF(F91:H91,"&gt;0")</f>
        <v>907.98666666666657</v>
      </c>
      <c r="J91" s="696"/>
      <c r="K91" s="696"/>
      <c r="L91" s="694"/>
    </row>
    <row r="92" spans="2:12" s="693" customFormat="1" ht="20.100000000000001" customHeight="1" x14ac:dyDescent="0.2">
      <c r="B92" s="696"/>
      <c r="C92" s="696"/>
      <c r="D92" s="696"/>
      <c r="E92" s="696"/>
      <c r="F92" s="696"/>
      <c r="G92" s="696"/>
      <c r="H92" s="696"/>
      <c r="I92" s="696"/>
      <c r="J92" s="696"/>
      <c r="K92" s="696"/>
      <c r="L92" s="694"/>
    </row>
    <row r="93" spans="2:12" s="693" customFormat="1" ht="20.100000000000001" customHeight="1" x14ac:dyDescent="0.2">
      <c r="B93" s="737" t="s">
        <v>253</v>
      </c>
      <c r="C93" s="736"/>
      <c r="D93" s="705"/>
      <c r="E93" s="735"/>
      <c r="F93" s="739" t="str">
        <f>F88</f>
        <v>2021/22</v>
      </c>
      <c r="G93" s="846" t="str">
        <f>G88</f>
        <v>2022/23</v>
      </c>
      <c r="H93" s="846" t="str">
        <f>H88</f>
        <v>2023/24</v>
      </c>
      <c r="I93" s="707" t="s">
        <v>210</v>
      </c>
      <c r="J93" s="696"/>
      <c r="K93" s="696"/>
      <c r="L93" s="694"/>
    </row>
    <row r="94" spans="2:12" s="693" customFormat="1" ht="20.100000000000001" customHeight="1" x14ac:dyDescent="0.2">
      <c r="B94" s="696" t="s">
        <v>239</v>
      </c>
      <c r="C94" s="696"/>
      <c r="D94" s="696"/>
      <c r="E94" s="734"/>
      <c r="F94" s="731">
        <f>F89/F56</f>
        <v>7.0625874125874128</v>
      </c>
      <c r="G94" s="731">
        <f>G89/G56</f>
        <v>7.9561430793157077</v>
      </c>
      <c r="H94" s="731">
        <f>H89/H56</f>
        <v>7.4934594890012303</v>
      </c>
      <c r="I94" s="733">
        <f>AVERAGEIF(F94:H94,"&gt;0")</f>
        <v>7.5040633269681178</v>
      </c>
      <c r="J94" s="696"/>
      <c r="K94" s="696"/>
      <c r="L94" s="724"/>
    </row>
    <row r="95" spans="2:12" s="693" customFormat="1" ht="20.100000000000001" customHeight="1" x14ac:dyDescent="0.2">
      <c r="B95" s="696" t="s">
        <v>240</v>
      </c>
      <c r="C95" s="696"/>
      <c r="D95" s="696"/>
      <c r="E95" s="696"/>
      <c r="F95" s="732">
        <f>F90/(F57+F58)</f>
        <v>8.5241809672386903</v>
      </c>
      <c r="G95" s="731">
        <f>G90/(G57+G58)</f>
        <v>9.7042553191489365</v>
      </c>
      <c r="H95" s="730">
        <f>H90/(H57+H58)</f>
        <v>12.514786967418546</v>
      </c>
      <c r="I95" s="729">
        <f>AVERAGEIF(F95:H95,"&gt;0")</f>
        <v>10.247741084602056</v>
      </c>
      <c r="J95" s="696"/>
      <c r="K95" s="696"/>
      <c r="L95" s="724"/>
    </row>
    <row r="96" spans="2:12" s="693" customFormat="1" ht="20.100000000000001" customHeight="1" x14ac:dyDescent="0.2">
      <c r="B96" s="708" t="s">
        <v>242</v>
      </c>
      <c r="C96" s="708"/>
      <c r="D96" s="708"/>
      <c r="E96" s="708"/>
      <c r="F96" s="728">
        <f>F91/F59</f>
        <v>10.196444444444442</v>
      </c>
      <c r="G96" s="727">
        <f>G91/G59</f>
        <v>3.4857142857142858</v>
      </c>
      <c r="H96" s="726">
        <f>H91/H59</f>
        <v>2.0043165467625901</v>
      </c>
      <c r="I96" s="725">
        <f>AVERAGEIF(F96:H96,"&gt;0")</f>
        <v>5.2288250923071056</v>
      </c>
      <c r="J96" s="696"/>
      <c r="K96" s="696"/>
      <c r="L96" s="724"/>
    </row>
    <row r="98" spans="2:11" s="695" customFormat="1" ht="33.75" x14ac:dyDescent="0.25">
      <c r="B98" s="709" t="s">
        <v>254</v>
      </c>
      <c r="C98" s="708"/>
      <c r="D98" s="845" t="str">
        <f>D79</f>
        <v>2024/25</v>
      </c>
      <c r="E98" s="846" t="str">
        <f t="shared" ref="E98:J99" si="32">E79</f>
        <v>2025/26</v>
      </c>
      <c r="F98" s="739" t="str">
        <f t="shared" si="32"/>
        <v>2026/27</v>
      </c>
      <c r="G98" s="846" t="str">
        <f t="shared" si="32"/>
        <v>2027/28</v>
      </c>
      <c r="H98" s="846" t="str">
        <f t="shared" si="32"/>
        <v>2028/29</v>
      </c>
      <c r="I98" s="846" t="str">
        <f t="shared" si="32"/>
        <v>2029/30</v>
      </c>
      <c r="J98" s="846" t="str">
        <f t="shared" si="32"/>
        <v>2030/31</v>
      </c>
      <c r="K98" s="705" t="s">
        <v>220</v>
      </c>
    </row>
    <row r="99" spans="2:11" s="693" customFormat="1" ht="20.100000000000001" customHeight="1" x14ac:dyDescent="0.2">
      <c r="B99" s="696" t="s">
        <v>227</v>
      </c>
      <c r="C99" s="696" t="s">
        <v>247</v>
      </c>
      <c r="D99" s="715">
        <f>D80</f>
        <v>6249.7787576138899</v>
      </c>
      <c r="E99" s="715">
        <f t="shared" si="32"/>
        <v>6102.0088632246761</v>
      </c>
      <c r="F99" s="713">
        <f t="shared" si="32"/>
        <v>5854.797657040659</v>
      </c>
      <c r="G99" s="718">
        <f t="shared" si="32"/>
        <v>5895.6668279737578</v>
      </c>
      <c r="H99" s="718">
        <f t="shared" si="32"/>
        <v>6014.3170003142377</v>
      </c>
      <c r="I99" s="718">
        <f t="shared" si="32"/>
        <v>5830.9573073296851</v>
      </c>
      <c r="J99" s="716">
        <f t="shared" si="32"/>
        <v>5427.1597425041791</v>
      </c>
      <c r="K99" s="713">
        <f>SUM(F99:J99)</f>
        <v>29022.89853516252</v>
      </c>
    </row>
    <row r="100" spans="2:11" s="693" customFormat="1" ht="20.100000000000001" customHeight="1" x14ac:dyDescent="0.2">
      <c r="B100" s="696"/>
      <c r="C100" s="696" t="s">
        <v>240</v>
      </c>
      <c r="D100" s="715">
        <f t="shared" ref="D100:J100" si="33">D81+D82</f>
        <v>524.86983400102145</v>
      </c>
      <c r="E100" s="715">
        <f t="shared" si="33"/>
        <v>512.45980111082883</v>
      </c>
      <c r="F100" s="713">
        <f t="shared" si="33"/>
        <v>491.69847342464118</v>
      </c>
      <c r="G100" s="716">
        <f t="shared" si="33"/>
        <v>495.1307541173428</v>
      </c>
      <c r="H100" s="716">
        <f t="shared" si="33"/>
        <v>505.09525025005331</v>
      </c>
      <c r="I100" s="716">
        <f t="shared" si="33"/>
        <v>489.69630968723192</v>
      </c>
      <c r="J100" s="716">
        <f t="shared" si="33"/>
        <v>455.78452352011686</v>
      </c>
      <c r="K100" s="713">
        <f>SUM(F100:J100)</f>
        <v>2437.4053109993861</v>
      </c>
    </row>
    <row r="101" spans="2:11" s="693" customFormat="1" ht="20.100000000000001" customHeight="1" x14ac:dyDescent="0.2">
      <c r="B101" s="696" t="s">
        <v>228</v>
      </c>
      <c r="C101" s="696" t="s">
        <v>242</v>
      </c>
      <c r="D101" s="715">
        <f t="shared" ref="D101:J101" si="34">D83</f>
        <v>166.518</v>
      </c>
      <c r="E101" s="715">
        <f t="shared" si="34"/>
        <v>164.46753180000002</v>
      </c>
      <c r="F101" s="713">
        <f t="shared" si="34"/>
        <v>161.22648631320001</v>
      </c>
      <c r="G101" s="714">
        <f t="shared" si="34"/>
        <v>160.23494342237385</v>
      </c>
      <c r="H101" s="714">
        <f t="shared" si="34"/>
        <v>156.8393459450721</v>
      </c>
      <c r="I101" s="714">
        <f t="shared" si="34"/>
        <v>153.31830262860524</v>
      </c>
      <c r="J101" s="714">
        <f t="shared" si="34"/>
        <v>149.60523305893054</v>
      </c>
      <c r="K101" s="713">
        <f>SUM(F101:J101)</f>
        <v>781.22431136818182</v>
      </c>
    </row>
    <row r="102" spans="2:11" s="699" customFormat="1" ht="20.100000000000001" customHeight="1" thickBot="1" x14ac:dyDescent="0.25">
      <c r="B102" s="704" t="s">
        <v>229</v>
      </c>
      <c r="C102" s="704"/>
      <c r="D102" s="702">
        <f t="shared" ref="D102:K102" si="35">SUM(D99:D101)</f>
        <v>6941.1665916149113</v>
      </c>
      <c r="E102" s="702">
        <f t="shared" si="35"/>
        <v>6778.9361961355053</v>
      </c>
      <c r="F102" s="701">
        <f t="shared" si="35"/>
        <v>6507.7226167785011</v>
      </c>
      <c r="G102" s="703">
        <f t="shared" si="35"/>
        <v>6551.0325255134749</v>
      </c>
      <c r="H102" s="703">
        <f t="shared" si="35"/>
        <v>6676.2515965093626</v>
      </c>
      <c r="I102" s="703">
        <f t="shared" si="35"/>
        <v>6473.9719196455226</v>
      </c>
      <c r="J102" s="702">
        <f t="shared" si="35"/>
        <v>6032.5494990832267</v>
      </c>
      <c r="K102" s="701">
        <f t="shared" si="35"/>
        <v>32241.528157530091</v>
      </c>
    </row>
    <row r="103" spans="2:11" s="693" customFormat="1" ht="20.100000000000001" customHeight="1" x14ac:dyDescent="0.2">
      <c r="B103" s="698" t="s">
        <v>234</v>
      </c>
      <c r="C103" s="698"/>
      <c r="D103" s="697"/>
      <c r="E103" s="697"/>
      <c r="F103" s="697">
        <f t="shared" ref="F103:K103" si="36">F102-F84</f>
        <v>0</v>
      </c>
      <c r="G103" s="697">
        <f t="shared" si="36"/>
        <v>0</v>
      </c>
      <c r="H103" s="697">
        <f t="shared" si="36"/>
        <v>0</v>
      </c>
      <c r="I103" s="697">
        <f t="shared" si="36"/>
        <v>0</v>
      </c>
      <c r="J103" s="697">
        <f t="shared" si="36"/>
        <v>0</v>
      </c>
      <c r="K103" s="697">
        <f t="shared" si="36"/>
        <v>0</v>
      </c>
    </row>
    <row r="104" spans="2:11" s="693" customFormat="1" ht="20.100000000000001" customHeight="1" x14ac:dyDescent="0.2">
      <c r="B104" s="698"/>
      <c r="C104" s="698"/>
      <c r="D104" s="697"/>
      <c r="E104" s="697"/>
      <c r="F104" s="697"/>
      <c r="G104" s="697"/>
      <c r="H104" s="697"/>
      <c r="I104" s="697"/>
      <c r="J104" s="697"/>
      <c r="K104" s="697"/>
    </row>
    <row r="105" spans="2:11" s="693" customFormat="1" ht="20.100000000000001" customHeight="1" x14ac:dyDescent="0.2">
      <c r="B105" s="712" t="s">
        <v>255</v>
      </c>
      <c r="C105" s="711"/>
      <c r="D105" s="710"/>
      <c r="E105" s="710"/>
      <c r="F105" s="710"/>
      <c r="G105" s="710"/>
      <c r="H105" s="710"/>
      <c r="I105" s="710"/>
      <c r="J105" s="710"/>
      <c r="K105" s="710"/>
    </row>
    <row r="106" spans="2:11" s="693" customFormat="1" ht="20.100000000000001" customHeight="1" x14ac:dyDescent="0.2">
      <c r="B106" s="698"/>
      <c r="C106" s="698"/>
      <c r="D106" s="697"/>
      <c r="E106" s="697"/>
      <c r="F106" s="697"/>
      <c r="G106" s="697"/>
      <c r="H106" s="697"/>
      <c r="I106" s="697"/>
      <c r="J106" s="697"/>
      <c r="K106" s="697"/>
    </row>
    <row r="107" spans="2:11" s="693" customFormat="1" ht="33.75" x14ac:dyDescent="0.2">
      <c r="B107" s="709" t="s">
        <v>256</v>
      </c>
      <c r="C107" s="708"/>
      <c r="D107" s="845" t="str">
        <f>D98</f>
        <v>2024/25</v>
      </c>
      <c r="E107" s="846" t="str">
        <f t="shared" ref="E107:J107" si="37">E98</f>
        <v>2025/26</v>
      </c>
      <c r="F107" s="739" t="str">
        <f t="shared" si="37"/>
        <v>2026/27</v>
      </c>
      <c r="G107" s="846" t="str">
        <f t="shared" si="37"/>
        <v>2027/28</v>
      </c>
      <c r="H107" s="846" t="str">
        <f t="shared" si="37"/>
        <v>2028/29</v>
      </c>
      <c r="I107" s="846" t="str">
        <f t="shared" si="37"/>
        <v>2029/30</v>
      </c>
      <c r="J107" s="846" t="str">
        <f t="shared" si="37"/>
        <v>2030/31</v>
      </c>
      <c r="K107" s="705" t="s">
        <v>220</v>
      </c>
    </row>
    <row r="108" spans="2:11" s="693" customFormat="1" ht="20.100000000000001" customHeight="1" x14ac:dyDescent="0.2">
      <c r="B108" s="696" t="s">
        <v>227</v>
      </c>
      <c r="C108" s="696" t="s">
        <v>239</v>
      </c>
      <c r="D108" s="715">
        <f>D99*$I$94</f>
        <v>46898.735576674757</v>
      </c>
      <c r="E108" s="715">
        <f t="shared" ref="E108:J108" si="38">E99*$I$94</f>
        <v>45789.860931358708</v>
      </c>
      <c r="F108" s="713">
        <f>F99*$I$94</f>
        <v>43934.77238501767</v>
      </c>
      <c r="G108" s="718">
        <f t="shared" si="38"/>
        <v>44241.457231820328</v>
      </c>
      <c r="H108" s="718">
        <f t="shared" si="38"/>
        <v>45131.815638818967</v>
      </c>
      <c r="I108" s="718">
        <f t="shared" si="38"/>
        <v>43755.872891049454</v>
      </c>
      <c r="J108" s="716">
        <f t="shared" si="38"/>
        <v>40725.750393323346</v>
      </c>
      <c r="K108" s="713">
        <f>SUM(F108:J108)</f>
        <v>217789.66854002976</v>
      </c>
    </row>
    <row r="109" spans="2:11" s="693" customFormat="1" ht="20.100000000000001" customHeight="1" x14ac:dyDescent="0.2">
      <c r="B109" s="696"/>
      <c r="C109" s="696" t="s">
        <v>240</v>
      </c>
      <c r="D109" s="715">
        <f>D100*$I$95</f>
        <v>5378.7301619605287</v>
      </c>
      <c r="E109" s="715">
        <f t="shared" ref="E109:J109" si="39">E100*$I$95</f>
        <v>5251.5553580504393</v>
      </c>
      <c r="F109" s="713">
        <f t="shared" si="39"/>
        <v>5038.7986473498077</v>
      </c>
      <c r="G109" s="716">
        <f t="shared" si="39"/>
        <v>5073.9717712182928</v>
      </c>
      <c r="H109" s="716">
        <f t="shared" si="39"/>
        <v>5176.0853476248285</v>
      </c>
      <c r="I109" s="716">
        <f t="shared" si="39"/>
        <v>5018.2809917598588</v>
      </c>
      <c r="J109" s="716">
        <f t="shared" si="39"/>
        <v>4670.7617874028738</v>
      </c>
      <c r="K109" s="713">
        <f>SUM(F109:J109)</f>
        <v>24977.89854535566</v>
      </c>
    </row>
    <row r="110" spans="2:11" s="693" customFormat="1" ht="20.100000000000001" customHeight="1" x14ac:dyDescent="0.2">
      <c r="B110" s="696" t="s">
        <v>228</v>
      </c>
      <c r="C110" s="696" t="s">
        <v>242</v>
      </c>
      <c r="D110" s="715">
        <f>D101*$I$96</f>
        <v>870.69349672079466</v>
      </c>
      <c r="E110" s="715">
        <f t="shared" ref="E110:J110" si="40">E101*$I$96</f>
        <v>859.97195714565692</v>
      </c>
      <c r="F110" s="713">
        <f t="shared" si="40"/>
        <v>843.02509717896839</v>
      </c>
      <c r="G110" s="714">
        <f t="shared" si="40"/>
        <v>837.84049283131776</v>
      </c>
      <c r="H110" s="714">
        <f t="shared" si="40"/>
        <v>820.08550753862767</v>
      </c>
      <c r="I110" s="714">
        <f t="shared" si="40"/>
        <v>801.67458789438558</v>
      </c>
      <c r="J110" s="714">
        <f t="shared" si="40"/>
        <v>782.25959655898851</v>
      </c>
      <c r="K110" s="713">
        <f>SUM(F110:J110)</f>
        <v>4084.885282002288</v>
      </c>
    </row>
    <row r="111" spans="2:11" s="699" customFormat="1" ht="20.100000000000001" customHeight="1" thickBot="1" x14ac:dyDescent="0.25">
      <c r="B111" s="704" t="s">
        <v>229</v>
      </c>
      <c r="C111" s="704"/>
      <c r="D111" s="702">
        <f t="shared" ref="D111:J111" si="41">SUM(D108:D110)</f>
        <v>53148.159235356077</v>
      </c>
      <c r="E111" s="702">
        <f t="shared" si="41"/>
        <v>51901.388246554809</v>
      </c>
      <c r="F111" s="701">
        <f t="shared" si="41"/>
        <v>49816.596129546451</v>
      </c>
      <c r="G111" s="703">
        <f t="shared" si="41"/>
        <v>50153.269495869936</v>
      </c>
      <c r="H111" s="703">
        <f t="shared" si="41"/>
        <v>51127.986493982426</v>
      </c>
      <c r="I111" s="703">
        <f t="shared" si="41"/>
        <v>49575.828470703695</v>
      </c>
      <c r="J111" s="702">
        <f t="shared" si="41"/>
        <v>46178.771777285205</v>
      </c>
      <c r="K111" s="701">
        <f>SUM(F111:J111)</f>
        <v>246852.45236738771</v>
      </c>
    </row>
    <row r="113" spans="2:11" s="693" customFormat="1" ht="20.100000000000001" customHeight="1" x14ac:dyDescent="0.2">
      <c r="B113" s="712" t="s">
        <v>768</v>
      </c>
      <c r="C113" s="711"/>
      <c r="D113" s="710"/>
      <c r="E113" s="710"/>
      <c r="F113" s="710"/>
      <c r="G113" s="710"/>
      <c r="H113" s="710"/>
      <c r="I113" s="710"/>
      <c r="J113" s="710"/>
      <c r="K113" s="710"/>
    </row>
    <row r="114" spans="2:11" s="693" customFormat="1" ht="20.100000000000001" customHeight="1" x14ac:dyDescent="0.2">
      <c r="B114" s="698"/>
      <c r="C114" s="698"/>
      <c r="D114" s="697"/>
      <c r="E114" s="697"/>
      <c r="F114" s="697"/>
      <c r="G114" s="697"/>
      <c r="H114" s="697"/>
      <c r="I114" s="697"/>
      <c r="J114" s="697"/>
      <c r="K114" s="697"/>
    </row>
    <row r="115" spans="2:11" s="693" customFormat="1" ht="33.75" x14ac:dyDescent="0.2">
      <c r="B115" s="709" t="s">
        <v>257</v>
      </c>
      <c r="C115" s="708"/>
      <c r="D115" s="845" t="str">
        <f>D107</f>
        <v>2024/25</v>
      </c>
      <c r="E115" s="846" t="str">
        <f t="shared" ref="E115:J115" si="42">E107</f>
        <v>2025/26</v>
      </c>
      <c r="F115" s="739" t="str">
        <f t="shared" si="42"/>
        <v>2026/27</v>
      </c>
      <c r="G115" s="846" t="str">
        <f t="shared" si="42"/>
        <v>2027/28</v>
      </c>
      <c r="H115" s="846" t="str">
        <f t="shared" si="42"/>
        <v>2028/29</v>
      </c>
      <c r="I115" s="846" t="str">
        <f t="shared" si="42"/>
        <v>2029/30</v>
      </c>
      <c r="J115" s="846" t="str">
        <f t="shared" si="42"/>
        <v>2030/31</v>
      </c>
      <c r="K115" s="705" t="s">
        <v>220</v>
      </c>
    </row>
    <row r="116" spans="2:11" s="693" customFormat="1" ht="20.100000000000001" customHeight="1" x14ac:dyDescent="0.2">
      <c r="B116" s="717" t="s">
        <v>258</v>
      </c>
      <c r="C116" s="696" t="s">
        <v>259</v>
      </c>
      <c r="D116" s="720"/>
      <c r="E116" s="723">
        <v>0</v>
      </c>
      <c r="F116" s="722">
        <v>0</v>
      </c>
      <c r="G116" s="718">
        <v>0</v>
      </c>
      <c r="H116" s="718">
        <v>0</v>
      </c>
      <c r="I116" s="718">
        <v>0</v>
      </c>
      <c r="J116" s="721">
        <v>0</v>
      </c>
      <c r="K116" s="713">
        <f>SUM(F116:J116)</f>
        <v>0</v>
      </c>
    </row>
    <row r="117" spans="2:11" s="693" customFormat="1" ht="20.100000000000001" customHeight="1" x14ac:dyDescent="0.2">
      <c r="B117" s="717" t="s">
        <v>260</v>
      </c>
      <c r="C117" s="696" t="s">
        <v>261</v>
      </c>
      <c r="D117" s="720"/>
      <c r="E117" s="715">
        <v>0</v>
      </c>
      <c r="F117" s="713">
        <v>0</v>
      </c>
      <c r="G117" s="716">
        <v>0</v>
      </c>
      <c r="H117" s="716">
        <v>0</v>
      </c>
      <c r="I117" s="716">
        <v>0</v>
      </c>
      <c r="J117" s="716">
        <v>0</v>
      </c>
      <c r="K117" s="713">
        <f>SUM(F117:J117)</f>
        <v>0</v>
      </c>
    </row>
    <row r="118" spans="2:11" s="693" customFormat="1" ht="20.100000000000001" customHeight="1" x14ac:dyDescent="0.2">
      <c r="B118" s="717" t="s">
        <v>262</v>
      </c>
      <c r="C118" s="696" t="s">
        <v>263</v>
      </c>
      <c r="D118" s="720"/>
      <c r="E118" s="715">
        <v>0</v>
      </c>
      <c r="F118" s="713">
        <v>0</v>
      </c>
      <c r="G118" s="716">
        <v>0</v>
      </c>
      <c r="H118" s="716">
        <v>0</v>
      </c>
      <c r="I118" s="716">
        <v>0</v>
      </c>
      <c r="J118" s="716">
        <v>0</v>
      </c>
      <c r="K118" s="713">
        <f>SUM(F118:J118)</f>
        <v>0</v>
      </c>
    </row>
    <row r="119" spans="2:11" s="693" customFormat="1" ht="20.100000000000001" customHeight="1" x14ac:dyDescent="0.2">
      <c r="B119" s="717" t="s">
        <v>264</v>
      </c>
      <c r="C119" s="696"/>
      <c r="D119" s="720"/>
      <c r="E119" s="715">
        <v>0</v>
      </c>
      <c r="F119" s="713">
        <v>0</v>
      </c>
      <c r="G119" s="716">
        <v>0</v>
      </c>
      <c r="H119" s="716">
        <v>0</v>
      </c>
      <c r="I119" s="716">
        <v>0</v>
      </c>
      <c r="J119" s="716">
        <v>0</v>
      </c>
      <c r="K119" s="713">
        <f>SUM(F119:J119)</f>
        <v>0</v>
      </c>
    </row>
    <row r="120" spans="2:11" s="693" customFormat="1" ht="20.100000000000001" customHeight="1" x14ac:dyDescent="0.2">
      <c r="B120" s="717" t="s">
        <v>265</v>
      </c>
      <c r="C120" s="696"/>
      <c r="D120" s="720"/>
      <c r="E120" s="715">
        <v>0</v>
      </c>
      <c r="F120" s="713">
        <v>0</v>
      </c>
      <c r="G120" s="716">
        <v>0</v>
      </c>
      <c r="H120" s="716">
        <v>0</v>
      </c>
      <c r="I120" s="716">
        <v>0</v>
      </c>
      <c r="J120" s="716">
        <v>0</v>
      </c>
      <c r="K120" s="713">
        <f t="shared" ref="K120:K126" si="43">SUM(F120:J120)</f>
        <v>0</v>
      </c>
    </row>
    <row r="121" spans="2:11" s="693" customFormat="1" ht="20.100000000000001" customHeight="1" x14ac:dyDescent="0.2">
      <c r="B121" s="696" t="s">
        <v>266</v>
      </c>
      <c r="C121" s="696" t="s">
        <v>239</v>
      </c>
      <c r="D121" s="720"/>
      <c r="E121" s="715">
        <v>0</v>
      </c>
      <c r="F121" s="713">
        <v>0</v>
      </c>
      <c r="G121" s="716">
        <v>0</v>
      </c>
      <c r="H121" s="716">
        <v>0</v>
      </c>
      <c r="I121" s="716">
        <v>0</v>
      </c>
      <c r="J121" s="716">
        <v>0</v>
      </c>
      <c r="K121" s="713">
        <f t="shared" si="43"/>
        <v>0</v>
      </c>
    </row>
    <row r="122" spans="2:11" s="693" customFormat="1" ht="20.100000000000001" customHeight="1" x14ac:dyDescent="0.2">
      <c r="B122" s="696"/>
      <c r="C122" s="696" t="s">
        <v>240</v>
      </c>
      <c r="D122" s="720"/>
      <c r="E122" s="715">
        <v>0</v>
      </c>
      <c r="F122" s="713">
        <v>0</v>
      </c>
      <c r="G122" s="716">
        <v>0</v>
      </c>
      <c r="H122" s="716">
        <v>0</v>
      </c>
      <c r="I122" s="716">
        <v>0</v>
      </c>
      <c r="J122" s="716">
        <v>0</v>
      </c>
      <c r="K122" s="713">
        <f t="shared" si="43"/>
        <v>0</v>
      </c>
    </row>
    <row r="123" spans="2:11" s="693" customFormat="1" ht="20.100000000000001" customHeight="1" x14ac:dyDescent="0.2">
      <c r="B123" s="696" t="s">
        <v>267</v>
      </c>
      <c r="C123" s="696" t="s">
        <v>242</v>
      </c>
      <c r="D123" s="720"/>
      <c r="E123" s="715">
        <v>0</v>
      </c>
      <c r="F123" s="713">
        <v>0</v>
      </c>
      <c r="G123" s="716">
        <v>0</v>
      </c>
      <c r="H123" s="716">
        <v>0</v>
      </c>
      <c r="I123" s="716">
        <v>0</v>
      </c>
      <c r="J123" s="716">
        <v>0</v>
      </c>
      <c r="K123" s="713">
        <f t="shared" si="43"/>
        <v>0</v>
      </c>
    </row>
    <row r="124" spans="2:11" s="693" customFormat="1" ht="20.100000000000001" customHeight="1" x14ac:dyDescent="0.2">
      <c r="B124" s="696" t="s">
        <v>268</v>
      </c>
      <c r="C124" s="696" t="s">
        <v>239</v>
      </c>
      <c r="D124" s="720"/>
      <c r="E124" s="715">
        <v>0</v>
      </c>
      <c r="F124" s="713">
        <v>0</v>
      </c>
      <c r="G124" s="716">
        <v>0</v>
      </c>
      <c r="H124" s="716">
        <v>0</v>
      </c>
      <c r="I124" s="716">
        <v>0</v>
      </c>
      <c r="J124" s="716">
        <v>0</v>
      </c>
      <c r="K124" s="713">
        <f t="shared" si="43"/>
        <v>0</v>
      </c>
    </row>
    <row r="125" spans="2:11" s="693" customFormat="1" ht="20.100000000000001" customHeight="1" x14ac:dyDescent="0.2">
      <c r="B125" s="696"/>
      <c r="C125" s="696" t="s">
        <v>240</v>
      </c>
      <c r="D125" s="720"/>
      <c r="E125" s="715">
        <v>0</v>
      </c>
      <c r="F125" s="713">
        <v>0</v>
      </c>
      <c r="G125" s="716">
        <v>0</v>
      </c>
      <c r="H125" s="716">
        <v>0</v>
      </c>
      <c r="I125" s="716">
        <v>0</v>
      </c>
      <c r="J125" s="716">
        <v>0</v>
      </c>
      <c r="K125" s="713">
        <f t="shared" si="43"/>
        <v>0</v>
      </c>
    </row>
    <row r="126" spans="2:11" s="693" customFormat="1" ht="20.100000000000001" customHeight="1" x14ac:dyDescent="0.2">
      <c r="B126" s="696" t="s">
        <v>269</v>
      </c>
      <c r="C126" s="696" t="s">
        <v>242</v>
      </c>
      <c r="D126" s="720"/>
      <c r="E126" s="715">
        <v>0</v>
      </c>
      <c r="F126" s="713">
        <v>0</v>
      </c>
      <c r="G126" s="716">
        <v>0</v>
      </c>
      <c r="H126" s="716">
        <v>0</v>
      </c>
      <c r="I126" s="716">
        <v>0</v>
      </c>
      <c r="J126" s="716">
        <v>0</v>
      </c>
      <c r="K126" s="713">
        <f t="shared" si="43"/>
        <v>0</v>
      </c>
    </row>
    <row r="127" spans="2:11" s="693" customFormat="1" ht="20.100000000000001" customHeight="1" x14ac:dyDescent="0.2">
      <c r="B127" s="696" t="s">
        <v>270</v>
      </c>
      <c r="C127" s="696" t="s">
        <v>239</v>
      </c>
      <c r="D127" s="715"/>
      <c r="E127" s="715">
        <v>0</v>
      </c>
      <c r="F127" s="713">
        <v>0</v>
      </c>
      <c r="G127" s="716">
        <v>0</v>
      </c>
      <c r="H127" s="716">
        <v>0</v>
      </c>
      <c r="I127" s="716">
        <v>0</v>
      </c>
      <c r="J127" s="716">
        <v>0</v>
      </c>
      <c r="K127" s="713">
        <f>SUM(F127:J127)</f>
        <v>0</v>
      </c>
    </row>
    <row r="128" spans="2:11" s="693" customFormat="1" ht="20.100000000000001" customHeight="1" x14ac:dyDescent="0.2">
      <c r="B128" s="696"/>
      <c r="C128" s="696" t="s">
        <v>240</v>
      </c>
      <c r="D128" s="715"/>
      <c r="E128" s="715">
        <v>0</v>
      </c>
      <c r="F128" s="713">
        <v>0</v>
      </c>
      <c r="G128" s="716">
        <v>0</v>
      </c>
      <c r="H128" s="716">
        <v>0</v>
      </c>
      <c r="I128" s="716">
        <v>0</v>
      </c>
      <c r="J128" s="716">
        <v>0</v>
      </c>
      <c r="K128" s="713">
        <f>SUM(F128:J128)</f>
        <v>0</v>
      </c>
    </row>
    <row r="129" spans="2:11" s="693" customFormat="1" ht="20.100000000000001" customHeight="1" x14ac:dyDescent="0.2">
      <c r="B129" s="696" t="s">
        <v>271</v>
      </c>
      <c r="C129" s="696" t="s">
        <v>242</v>
      </c>
      <c r="D129" s="715"/>
      <c r="E129" s="715">
        <v>0</v>
      </c>
      <c r="F129" s="713">
        <v>0</v>
      </c>
      <c r="G129" s="714">
        <v>0</v>
      </c>
      <c r="H129" s="714">
        <v>0</v>
      </c>
      <c r="I129" s="714">
        <v>0</v>
      </c>
      <c r="J129" s="714">
        <v>0</v>
      </c>
      <c r="K129" s="713">
        <f>SUM(F129:J129)</f>
        <v>0</v>
      </c>
    </row>
    <row r="130" spans="2:11" s="699" customFormat="1" ht="20.100000000000001" customHeight="1" thickBot="1" x14ac:dyDescent="0.25">
      <c r="B130" s="704" t="s">
        <v>229</v>
      </c>
      <c r="C130" s="704"/>
      <c r="D130" s="702"/>
      <c r="E130" s="702">
        <f t="shared" ref="E130:K130" si="44">SUM(E116:E129)</f>
        <v>0</v>
      </c>
      <c r="F130" s="701">
        <f t="shared" si="44"/>
        <v>0</v>
      </c>
      <c r="G130" s="703">
        <f t="shared" si="44"/>
        <v>0</v>
      </c>
      <c r="H130" s="703">
        <f t="shared" si="44"/>
        <v>0</v>
      </c>
      <c r="I130" s="703">
        <f t="shared" si="44"/>
        <v>0</v>
      </c>
      <c r="J130" s="702">
        <f t="shared" si="44"/>
        <v>0</v>
      </c>
      <c r="K130" s="701">
        <f t="shared" si="44"/>
        <v>0</v>
      </c>
    </row>
    <row r="131" spans="2:11" s="693" customFormat="1" ht="20.100000000000001" customHeight="1" x14ac:dyDescent="0.2">
      <c r="B131" s="698"/>
      <c r="C131" s="698"/>
      <c r="D131" s="697"/>
      <c r="E131" s="697"/>
      <c r="F131" s="697"/>
      <c r="G131" s="697"/>
      <c r="H131" s="697"/>
      <c r="I131" s="697"/>
      <c r="J131" s="697"/>
      <c r="K131" s="696"/>
    </row>
    <row r="132" spans="2:11" s="693" customFormat="1" ht="20.100000000000001" customHeight="1" x14ac:dyDescent="0.2">
      <c r="B132" s="712" t="s">
        <v>272</v>
      </c>
      <c r="C132" s="711"/>
      <c r="D132" s="710"/>
      <c r="E132" s="710"/>
      <c r="F132" s="710"/>
      <c r="G132" s="710"/>
      <c r="H132" s="710"/>
      <c r="I132" s="710"/>
      <c r="J132" s="710"/>
      <c r="K132" s="710"/>
    </row>
    <row r="133" spans="2:11" s="693" customFormat="1" ht="20.100000000000001" customHeight="1" x14ac:dyDescent="0.2">
      <c r="B133" s="698"/>
      <c r="C133" s="698"/>
      <c r="D133" s="697"/>
      <c r="E133" s="697"/>
      <c r="F133" s="697"/>
      <c r="G133" s="697"/>
      <c r="H133" s="697"/>
      <c r="I133" s="697"/>
      <c r="J133" s="697"/>
      <c r="K133" s="697"/>
    </row>
    <row r="134" spans="2:11" s="693" customFormat="1" ht="33.75" x14ac:dyDescent="0.2">
      <c r="B134" s="709" t="s">
        <v>273</v>
      </c>
      <c r="C134" s="708"/>
      <c r="D134" s="845" t="str">
        <f>D115</f>
        <v>2024/25</v>
      </c>
      <c r="E134" s="846" t="str">
        <f t="shared" ref="E134:J134" si="45">E115</f>
        <v>2025/26</v>
      </c>
      <c r="F134" s="739" t="str">
        <f t="shared" si="45"/>
        <v>2026/27</v>
      </c>
      <c r="G134" s="846" t="str">
        <f t="shared" si="45"/>
        <v>2027/28</v>
      </c>
      <c r="H134" s="846" t="str">
        <f t="shared" si="45"/>
        <v>2028/29</v>
      </c>
      <c r="I134" s="846" t="str">
        <f t="shared" si="45"/>
        <v>2029/30</v>
      </c>
      <c r="J134" s="846" t="str">
        <f t="shared" si="45"/>
        <v>2030/31</v>
      </c>
      <c r="K134" s="705" t="s">
        <v>220</v>
      </c>
    </row>
    <row r="135" spans="2:11" s="693" customFormat="1" ht="20.100000000000001" customHeight="1" x14ac:dyDescent="0.2">
      <c r="B135" s="717" t="s">
        <v>771</v>
      </c>
      <c r="C135" s="696" t="s">
        <v>775</v>
      </c>
      <c r="D135" s="720"/>
      <c r="E135" s="719"/>
      <c r="F135" s="713"/>
      <c r="G135" s="718">
        <v>4000</v>
      </c>
      <c r="H135" s="718"/>
      <c r="I135" s="718"/>
      <c r="J135" s="716"/>
      <c r="K135" s="713">
        <f>SUM(F135:J135)</f>
        <v>4000</v>
      </c>
    </row>
    <row r="136" spans="2:11" s="693" customFormat="1" ht="20.100000000000001" customHeight="1" x14ac:dyDescent="0.2">
      <c r="B136" s="717" t="s">
        <v>772</v>
      </c>
      <c r="C136" s="696" t="s">
        <v>773</v>
      </c>
      <c r="D136" s="715"/>
      <c r="E136" s="715"/>
      <c r="F136" s="713"/>
      <c r="G136" s="716"/>
      <c r="H136" s="716"/>
      <c r="I136" s="716">
        <v>1500</v>
      </c>
      <c r="J136" s="716"/>
      <c r="K136" s="713">
        <f>SUM(F136:J136)</f>
        <v>1500</v>
      </c>
    </row>
    <row r="137" spans="2:11" s="693" customFormat="1" ht="20.100000000000001" customHeight="1" x14ac:dyDescent="0.2">
      <c r="B137" s="696" t="s">
        <v>434</v>
      </c>
      <c r="C137" s="696" t="s">
        <v>774</v>
      </c>
      <c r="D137" s="715"/>
      <c r="E137" s="715"/>
      <c r="F137" s="713"/>
      <c r="G137" s="716">
        <v>2700</v>
      </c>
      <c r="H137" s="716"/>
      <c r="I137" s="716"/>
      <c r="J137" s="716"/>
      <c r="K137" s="713">
        <f>SUM(F137:J137)</f>
        <v>2700</v>
      </c>
    </row>
    <row r="138" spans="2:11" s="693" customFormat="1" ht="20.100000000000001" customHeight="1" x14ac:dyDescent="0.2">
      <c r="B138" s="696"/>
      <c r="C138" s="696"/>
      <c r="D138" s="715"/>
      <c r="E138" s="715"/>
      <c r="F138" s="713"/>
      <c r="G138" s="714"/>
      <c r="H138" s="714"/>
      <c r="I138" s="714"/>
      <c r="J138" s="714"/>
      <c r="K138" s="713">
        <f>SUM(F138:J138)</f>
        <v>0</v>
      </c>
    </row>
    <row r="139" spans="2:11" s="699" customFormat="1" ht="20.100000000000001" customHeight="1" thickBot="1" x14ac:dyDescent="0.25">
      <c r="B139" s="704" t="s">
        <v>229</v>
      </c>
      <c r="C139" s="704"/>
      <c r="D139" s="702"/>
      <c r="E139" s="702"/>
      <c r="F139" s="701">
        <f>SUM(F135:F138)</f>
        <v>0</v>
      </c>
      <c r="G139" s="703">
        <f>SUM(G135:G138)</f>
        <v>6700</v>
      </c>
      <c r="H139" s="703">
        <f>SUM(H135:H138)</f>
        <v>0</v>
      </c>
      <c r="I139" s="703">
        <f>SUM(I135:I138)</f>
        <v>1500</v>
      </c>
      <c r="J139" s="702">
        <f>SUM(J135:J138)</f>
        <v>0</v>
      </c>
      <c r="K139" s="701">
        <f>SUM(F139:J139)</f>
        <v>8200</v>
      </c>
    </row>
    <row r="140" spans="2:11" s="693" customFormat="1" ht="20.100000000000001" customHeight="1" x14ac:dyDescent="0.2">
      <c r="B140" s="698"/>
      <c r="C140" s="698"/>
      <c r="D140" s="697"/>
      <c r="E140" s="697"/>
      <c r="F140" s="697"/>
      <c r="G140" s="697"/>
      <c r="H140" s="697"/>
      <c r="I140" s="697"/>
      <c r="J140" s="697"/>
      <c r="K140" s="696"/>
    </row>
    <row r="141" spans="2:11" s="693" customFormat="1" ht="20.100000000000001" customHeight="1" x14ac:dyDescent="0.2">
      <c r="B141" s="712" t="s">
        <v>278</v>
      </c>
      <c r="C141" s="711"/>
      <c r="D141" s="710"/>
      <c r="E141" s="710"/>
      <c r="F141" s="710"/>
      <c r="G141" s="710"/>
      <c r="H141" s="710"/>
      <c r="I141" s="710"/>
      <c r="J141" s="710"/>
      <c r="K141" s="710"/>
    </row>
    <row r="142" spans="2:11" s="693" customFormat="1" ht="20.100000000000001" customHeight="1" x14ac:dyDescent="0.2">
      <c r="B142" s="698"/>
      <c r="C142" s="698"/>
      <c r="D142" s="697"/>
      <c r="E142" s="697"/>
      <c r="F142" s="697"/>
      <c r="G142" s="697"/>
      <c r="H142" s="697"/>
      <c r="I142" s="697"/>
      <c r="J142" s="697"/>
      <c r="K142" s="697"/>
    </row>
    <row r="143" spans="2:11" s="693" customFormat="1" ht="33.75" x14ac:dyDescent="0.2">
      <c r="B143" s="709" t="s">
        <v>279</v>
      </c>
      <c r="C143" s="708"/>
      <c r="D143" s="845" t="str">
        <f>D134</f>
        <v>2024/25</v>
      </c>
      <c r="E143" s="846" t="str">
        <f t="shared" ref="E143:J143" si="46">E134</f>
        <v>2025/26</v>
      </c>
      <c r="F143" s="739" t="str">
        <f t="shared" si="46"/>
        <v>2026/27</v>
      </c>
      <c r="G143" s="846" t="str">
        <f t="shared" si="46"/>
        <v>2027/28</v>
      </c>
      <c r="H143" s="846" t="str">
        <f t="shared" si="46"/>
        <v>2028/29</v>
      </c>
      <c r="I143" s="846" t="str">
        <f t="shared" si="46"/>
        <v>2029/30</v>
      </c>
      <c r="J143" s="846" t="str">
        <f t="shared" si="46"/>
        <v>2030/31</v>
      </c>
      <c r="K143" s="705" t="s">
        <v>220</v>
      </c>
    </row>
    <row r="144" spans="2:11" s="699" customFormat="1" ht="20.100000000000001" customHeight="1" thickBot="1" x14ac:dyDescent="0.25">
      <c r="B144" s="704" t="s">
        <v>280</v>
      </c>
      <c r="C144" s="704"/>
      <c r="D144" s="702">
        <f t="shared" ref="D144:J144" si="47">D111+D130+D139</f>
        <v>53148.159235356077</v>
      </c>
      <c r="E144" s="702">
        <f t="shared" si="47"/>
        <v>51901.388246554809</v>
      </c>
      <c r="F144" s="701">
        <f t="shared" si="47"/>
        <v>49816.596129546451</v>
      </c>
      <c r="G144" s="703">
        <f t="shared" si="47"/>
        <v>56853.269495869936</v>
      </c>
      <c r="H144" s="703">
        <f t="shared" si="47"/>
        <v>51127.986493982426</v>
      </c>
      <c r="I144" s="703">
        <f t="shared" si="47"/>
        <v>51075.828470703695</v>
      </c>
      <c r="J144" s="702">
        <f t="shared" si="47"/>
        <v>46178.771777285205</v>
      </c>
      <c r="K144" s="701">
        <f>SUM(F144:J144)</f>
        <v>255052.45236738771</v>
      </c>
    </row>
  </sheetData>
  <hyperlinks>
    <hyperlink ref="B3" location="Contents!A1" display="Contents!A1" xr:uid="{BDB35004-FF53-463F-AD91-29FAE5C3F13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CA13-AB19-487A-A483-E9D55ED05B9F}">
  <sheetPr>
    <tabColor theme="0"/>
  </sheetPr>
  <dimension ref="A2:XFD103"/>
  <sheetViews>
    <sheetView showGridLines="0" tabSelected="1" zoomScaleNormal="100" workbookViewId="0">
      <pane xSplit="3" ySplit="6" topLeftCell="D14" activePane="bottomRight" state="frozen"/>
      <selection pane="topRight" activeCell="D1" sqref="D1"/>
      <selection pane="bottomLeft" activeCell="A7" sqref="A7"/>
      <selection pane="bottomRight" activeCell="R38" sqref="R38"/>
    </sheetView>
  </sheetViews>
  <sheetFormatPr defaultColWidth="9.140625" defaultRowHeight="14.25" outlineLevelCol="1" x14ac:dyDescent="0.2"/>
  <cols>
    <col min="1" max="1" width="6.28515625" style="414" bestFit="1" customWidth="1"/>
    <col min="2" max="2" width="36.5703125" style="383" customWidth="1"/>
    <col min="3" max="3" width="50.140625" style="383" customWidth="1"/>
    <col min="4" max="4" width="9" style="383" customWidth="1"/>
    <col min="5" max="9" width="9.28515625" style="414" customWidth="1" outlineLevel="1"/>
    <col min="10" max="10" width="9.42578125" style="414" customWidth="1" outlineLevel="1"/>
    <col min="11" max="16" width="9.140625" style="414" customWidth="1" outlineLevel="1"/>
    <col min="17" max="17" width="10.85546875" style="414" bestFit="1" customWidth="1"/>
    <col min="18" max="20" width="9.140625" style="414"/>
    <col min="21" max="21" width="11.85546875" style="414" bestFit="1" customWidth="1"/>
    <col min="22" max="22" width="11.140625" style="414" customWidth="1"/>
    <col min="23" max="27" width="9.140625" style="414" customWidth="1"/>
    <col min="28" max="28" width="9.85546875" style="414" customWidth="1"/>
    <col min="29" max="51" width="9.140625" style="414" customWidth="1"/>
    <col min="52" max="52" width="9.85546875" style="414" customWidth="1"/>
    <col min="53" max="58" width="9.140625" style="414" customWidth="1"/>
    <col min="59" max="59" width="9.28515625" style="414" customWidth="1"/>
    <col min="60" max="63" width="9.42578125" style="414" customWidth="1"/>
    <col min="64" max="64" width="9.28515625" style="414" customWidth="1"/>
    <col min="65" max="65" width="2.5703125" style="414" customWidth="1"/>
    <col min="66" max="66" width="12.5703125" style="414" customWidth="1"/>
    <col min="67" max="67" width="16.5703125" style="414" customWidth="1"/>
    <col min="68" max="68" width="11" style="414" customWidth="1"/>
    <col min="69" max="69" width="2.5703125" style="414" customWidth="1"/>
    <col min="70" max="70" width="20.7109375" style="420" customWidth="1"/>
    <col min="71" max="71" width="15.42578125" style="420" customWidth="1"/>
    <col min="72" max="72" width="24.28515625" style="420" customWidth="1"/>
    <col min="73" max="73" width="78.28515625" style="420" bestFit="1" customWidth="1"/>
    <col min="74" max="74" width="9.140625" style="881"/>
    <col min="75" max="75" width="29.42578125" style="881" bestFit="1" customWidth="1"/>
    <col min="76" max="83" width="9.140625" style="881"/>
    <col min="84" max="16384" width="9.140625" style="414"/>
  </cols>
  <sheetData>
    <row r="2" spans="1:83" ht="27" customHeight="1" x14ac:dyDescent="0.2">
      <c r="A2" s="682"/>
      <c r="B2" s="2" t="s">
        <v>440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83" ht="13.5" customHeight="1" x14ac:dyDescent="0.2">
      <c r="A3" s="682"/>
      <c r="B3" s="5" t="s">
        <v>46</v>
      </c>
      <c r="C3" s="5"/>
      <c r="D3" s="5"/>
      <c r="E3" s="5"/>
      <c r="F3" s="5"/>
      <c r="G3" s="5"/>
      <c r="H3" s="5"/>
      <c r="I3" s="5"/>
      <c r="J3" s="5"/>
      <c r="K3" s="844"/>
      <c r="L3" s="5"/>
      <c r="M3" s="5"/>
      <c r="N3" s="5"/>
      <c r="O3" s="5"/>
      <c r="P3" s="5"/>
      <c r="Q3" s="863"/>
      <c r="R3" s="863"/>
      <c r="S3" s="863"/>
      <c r="T3" s="197"/>
      <c r="U3" s="197"/>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83" ht="13.5" customHeight="1" x14ac:dyDescent="0.2">
      <c r="A4" s="682"/>
      <c r="B4" s="5"/>
      <c r="C4" s="5"/>
      <c r="D4" s="5"/>
      <c r="E4" s="5"/>
      <c r="F4" s="5"/>
      <c r="G4" s="5"/>
      <c r="H4" s="864"/>
      <c r="I4" s="864"/>
      <c r="J4" s="864"/>
      <c r="K4" s="5"/>
      <c r="L4" s="5"/>
      <c r="M4" s="5"/>
      <c r="N4" s="5"/>
      <c r="O4" s="5"/>
      <c r="P4" s="5"/>
      <c r="Q4" s="843"/>
      <c r="R4" s="843"/>
      <c r="S4" s="843"/>
      <c r="T4" s="843"/>
      <c r="U4" s="843"/>
      <c r="V4" s="843"/>
      <c r="W4" s="5"/>
      <c r="X4" s="5"/>
      <c r="Y4" s="5"/>
      <c r="Z4" s="5"/>
      <c r="AA4" s="5"/>
      <c r="AB4" s="5"/>
      <c r="AC4" s="5"/>
      <c r="AD4" s="5"/>
      <c r="AE4" s="5"/>
      <c r="AF4" s="5"/>
      <c r="AG4" s="5"/>
      <c r="AH4" s="5"/>
      <c r="AI4" s="825"/>
      <c r="AJ4" s="825"/>
      <c r="AK4" s="825"/>
      <c r="AL4" s="825"/>
      <c r="AM4" s="825"/>
      <c r="AN4" s="82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CA4" s="881" t="s">
        <v>196</v>
      </c>
      <c r="CB4" s="881" t="s">
        <v>197</v>
      </c>
      <c r="CC4" s="881" t="s">
        <v>198</v>
      </c>
      <c r="CD4" s="881" t="s">
        <v>199</v>
      </c>
      <c r="CE4" s="881" t="s">
        <v>200</v>
      </c>
    </row>
    <row r="5" spans="1:83" ht="18.75" customHeight="1" x14ac:dyDescent="0.2">
      <c r="A5" s="897" t="s">
        <v>49</v>
      </c>
      <c r="B5" s="899" t="s">
        <v>441</v>
      </c>
      <c r="C5" s="899" t="s">
        <v>442</v>
      </c>
      <c r="D5" s="901" t="s">
        <v>443</v>
      </c>
      <c r="E5" s="908" t="s">
        <v>444</v>
      </c>
      <c r="F5" s="908"/>
      <c r="G5" s="908"/>
      <c r="H5" s="908"/>
      <c r="I5" s="908"/>
      <c r="J5" s="908"/>
      <c r="K5" s="908" t="s">
        <v>445</v>
      </c>
      <c r="L5" s="908"/>
      <c r="M5" s="908"/>
      <c r="N5" s="908"/>
      <c r="O5" s="908"/>
      <c r="P5" s="908"/>
      <c r="Q5" s="903" t="s">
        <v>446</v>
      </c>
      <c r="R5" s="903"/>
      <c r="S5" s="903"/>
      <c r="T5" s="903"/>
      <c r="U5" s="903"/>
      <c r="V5" s="903"/>
      <c r="W5" s="903" t="s">
        <v>447</v>
      </c>
      <c r="X5" s="903"/>
      <c r="Y5" s="903"/>
      <c r="Z5" s="903"/>
      <c r="AA5" s="903"/>
      <c r="AB5" s="903"/>
      <c r="AC5" s="903" t="s">
        <v>448</v>
      </c>
      <c r="AD5" s="903"/>
      <c r="AE5" s="903"/>
      <c r="AF5" s="903"/>
      <c r="AG5" s="903"/>
      <c r="AH5" s="903"/>
      <c r="AI5" s="903" t="s">
        <v>449</v>
      </c>
      <c r="AJ5" s="903"/>
      <c r="AK5" s="903"/>
      <c r="AL5" s="903"/>
      <c r="AM5" s="903"/>
      <c r="AN5" s="903"/>
      <c r="AO5" s="904" t="s">
        <v>450</v>
      </c>
      <c r="AP5" s="904"/>
      <c r="AQ5" s="904"/>
      <c r="AR5" s="904"/>
      <c r="AS5" s="904"/>
      <c r="AT5" s="905"/>
      <c r="AU5" s="904" t="s">
        <v>451</v>
      </c>
      <c r="AV5" s="904"/>
      <c r="AW5" s="904"/>
      <c r="AX5" s="904"/>
      <c r="AY5" s="904"/>
      <c r="AZ5" s="905"/>
      <c r="BA5" s="898" t="s">
        <v>452</v>
      </c>
      <c r="BB5" s="898"/>
      <c r="BC5" s="898"/>
      <c r="BD5" s="898"/>
      <c r="BE5" s="898"/>
      <c r="BF5" s="906"/>
      <c r="BG5" s="907" t="s">
        <v>453</v>
      </c>
      <c r="BH5" s="904"/>
      <c r="BI5" s="904"/>
      <c r="BJ5" s="904"/>
      <c r="BK5" s="904"/>
      <c r="BL5" s="905"/>
      <c r="BM5" s="682"/>
      <c r="BN5" s="898" t="s">
        <v>454</v>
      </c>
      <c r="BO5" s="898"/>
      <c r="BP5" s="898"/>
      <c r="BQ5" s="682"/>
      <c r="BR5" s="898" t="s">
        <v>455</v>
      </c>
      <c r="BS5" s="898"/>
      <c r="BT5" s="898"/>
      <c r="BU5" s="898"/>
      <c r="BZ5" s="881" t="s">
        <v>784</v>
      </c>
      <c r="CA5" s="881">
        <f>SUMIFS(AI$46:AI$98,$BY$46:$BY$98,$BZ5)</f>
        <v>5.4419534759532571</v>
      </c>
      <c r="CB5" s="881">
        <f t="shared" ref="CB5:CE5" si="0">SUMIFS(AJ$46:AJ$98,$BY$46:$BY$98,$BZ5)</f>
        <v>2.6429905281898329</v>
      </c>
      <c r="CC5" s="881">
        <f t="shared" si="0"/>
        <v>4.0689704448002706</v>
      </c>
      <c r="CD5" s="881">
        <f t="shared" si="0"/>
        <v>5.9921929316629283</v>
      </c>
      <c r="CE5" s="881">
        <f t="shared" si="0"/>
        <v>6.9294581122298267</v>
      </c>
    </row>
    <row r="6" spans="1:83" x14ac:dyDescent="0.2">
      <c r="A6" s="897"/>
      <c r="B6" s="900"/>
      <c r="C6" s="900"/>
      <c r="D6" s="902"/>
      <c r="E6" s="316" t="s">
        <v>196</v>
      </c>
      <c r="F6" s="316" t="s">
        <v>197</v>
      </c>
      <c r="G6" s="316" t="s">
        <v>198</v>
      </c>
      <c r="H6" s="316" t="s">
        <v>199</v>
      </c>
      <c r="I6" s="316" t="s">
        <v>200</v>
      </c>
      <c r="J6" s="318" t="s">
        <v>243</v>
      </c>
      <c r="K6" s="316" t="s">
        <v>196</v>
      </c>
      <c r="L6" s="316" t="s">
        <v>197</v>
      </c>
      <c r="M6" s="316" t="s">
        <v>198</v>
      </c>
      <c r="N6" s="316" t="s">
        <v>199</v>
      </c>
      <c r="O6" s="316" t="s">
        <v>200</v>
      </c>
      <c r="P6" s="318" t="s">
        <v>210</v>
      </c>
      <c r="Q6" s="316" t="s">
        <v>196</v>
      </c>
      <c r="R6" s="316" t="s">
        <v>197</v>
      </c>
      <c r="S6" s="316" t="s">
        <v>198</v>
      </c>
      <c r="T6" s="316" t="s">
        <v>199</v>
      </c>
      <c r="U6" s="316" t="s">
        <v>200</v>
      </c>
      <c r="V6" s="318" t="s">
        <v>243</v>
      </c>
      <c r="W6" s="316" t="s">
        <v>196</v>
      </c>
      <c r="X6" s="316" t="s">
        <v>197</v>
      </c>
      <c r="Y6" s="316" t="s">
        <v>198</v>
      </c>
      <c r="Z6" s="316" t="s">
        <v>199</v>
      </c>
      <c r="AA6" s="316" t="s">
        <v>200</v>
      </c>
      <c r="AB6" s="318" t="s">
        <v>243</v>
      </c>
      <c r="AC6" s="316" t="s">
        <v>196</v>
      </c>
      <c r="AD6" s="316" t="s">
        <v>197</v>
      </c>
      <c r="AE6" s="316" t="s">
        <v>198</v>
      </c>
      <c r="AF6" s="316" t="s">
        <v>199</v>
      </c>
      <c r="AG6" s="316" t="s">
        <v>200</v>
      </c>
      <c r="AH6" s="318" t="s">
        <v>243</v>
      </c>
      <c r="AI6" s="316" t="s">
        <v>196</v>
      </c>
      <c r="AJ6" s="316" t="s">
        <v>197</v>
      </c>
      <c r="AK6" s="316" t="s">
        <v>198</v>
      </c>
      <c r="AL6" s="316" t="s">
        <v>199</v>
      </c>
      <c r="AM6" s="316" t="s">
        <v>200</v>
      </c>
      <c r="AN6" s="318" t="s">
        <v>243</v>
      </c>
      <c r="AO6" s="395" t="s">
        <v>196</v>
      </c>
      <c r="AP6" s="316" t="s">
        <v>197</v>
      </c>
      <c r="AQ6" s="316" t="s">
        <v>198</v>
      </c>
      <c r="AR6" s="316" t="s">
        <v>199</v>
      </c>
      <c r="AS6" s="316" t="s">
        <v>200</v>
      </c>
      <c r="AT6" s="318" t="s">
        <v>243</v>
      </c>
      <c r="AU6" s="395" t="s">
        <v>196</v>
      </c>
      <c r="AV6" s="316" t="s">
        <v>197</v>
      </c>
      <c r="AW6" s="316" t="s">
        <v>198</v>
      </c>
      <c r="AX6" s="316" t="s">
        <v>199</v>
      </c>
      <c r="AY6" s="316" t="s">
        <v>200</v>
      </c>
      <c r="AZ6" s="318" t="s">
        <v>243</v>
      </c>
      <c r="BA6" s="316" t="s">
        <v>196</v>
      </c>
      <c r="BB6" s="316" t="s">
        <v>197</v>
      </c>
      <c r="BC6" s="316" t="s">
        <v>198</v>
      </c>
      <c r="BD6" s="316" t="s">
        <v>199</v>
      </c>
      <c r="BE6" s="316" t="s">
        <v>200</v>
      </c>
      <c r="BF6" s="318" t="s">
        <v>243</v>
      </c>
      <c r="BG6" s="316" t="s">
        <v>196</v>
      </c>
      <c r="BH6" s="316" t="s">
        <v>197</v>
      </c>
      <c r="BI6" s="316" t="s">
        <v>198</v>
      </c>
      <c r="BJ6" s="316" t="s">
        <v>199</v>
      </c>
      <c r="BK6" s="316" t="s">
        <v>200</v>
      </c>
      <c r="BL6" s="318" t="s">
        <v>243</v>
      </c>
      <c r="BM6" s="682"/>
      <c r="BN6" s="317" t="s">
        <v>201</v>
      </c>
      <c r="BO6" s="317" t="s">
        <v>202</v>
      </c>
      <c r="BP6" s="317" t="s">
        <v>456</v>
      </c>
      <c r="BQ6" s="682"/>
      <c r="BR6" s="317" t="s">
        <v>48</v>
      </c>
      <c r="BS6" s="317" t="s">
        <v>47</v>
      </c>
      <c r="BT6" s="317" t="s">
        <v>457</v>
      </c>
      <c r="BU6" s="317" t="s">
        <v>458</v>
      </c>
      <c r="BW6" s="882" t="s">
        <v>763</v>
      </c>
      <c r="BZ6" s="881" t="s">
        <v>785</v>
      </c>
      <c r="CA6" s="881">
        <f>SUMIFS(AI$46:AI$98,$BY$46:$BY$98,$BZ6)</f>
        <v>6.3042991006590672</v>
      </c>
      <c r="CB6" s="881">
        <f t="shared" ref="CB6" si="1">SUMIFS(AJ$46:AJ$98,$BY$46:$BY$98,$BZ6)</f>
        <v>35.352205639230462</v>
      </c>
      <c r="CC6" s="881">
        <f t="shared" ref="CC6" si="2">SUMIFS(AK$46:AK$98,$BY$46:$BY$98,$BZ6)</f>
        <v>7.9950455789673542</v>
      </c>
      <c r="CD6" s="881">
        <f t="shared" ref="CD6" si="3">SUMIFS(AL$46:AL$98,$BY$46:$BY$98,$BZ6)</f>
        <v>15.56776596771585</v>
      </c>
      <c r="CE6" s="881">
        <f t="shared" ref="CE6" si="4">SUMIFS(AM$46:AM$98,$BY$46:$BY$98,$BZ6)</f>
        <v>2.0412820954568014</v>
      </c>
    </row>
    <row r="7" spans="1:83" x14ac:dyDescent="0.2">
      <c r="A7" s="6">
        <v>1</v>
      </c>
      <c r="B7" s="486" t="s">
        <v>459</v>
      </c>
      <c r="C7" s="362" t="s">
        <v>53</v>
      </c>
      <c r="D7" s="471" t="s">
        <v>460</v>
      </c>
      <c r="E7" s="887" t="s">
        <v>804</v>
      </c>
      <c r="F7" s="887" t="s">
        <v>804</v>
      </c>
      <c r="G7" s="887" t="s">
        <v>804</v>
      </c>
      <c r="H7" s="887" t="s">
        <v>804</v>
      </c>
      <c r="I7" s="887" t="s">
        <v>804</v>
      </c>
      <c r="J7" s="888" t="s">
        <v>804</v>
      </c>
      <c r="K7" s="887" t="s">
        <v>804</v>
      </c>
      <c r="L7" s="887" t="s">
        <v>804</v>
      </c>
      <c r="M7" s="887" t="s">
        <v>804</v>
      </c>
      <c r="N7" s="887" t="s">
        <v>804</v>
      </c>
      <c r="O7" s="887" t="s">
        <v>804</v>
      </c>
      <c r="P7" s="888" t="s">
        <v>804</v>
      </c>
      <c r="Q7" s="676">
        <v>3.5908393602097015</v>
      </c>
      <c r="R7" s="676">
        <v>3.6159050646459989</v>
      </c>
      <c r="S7" s="676">
        <v>3.6886750788963649</v>
      </c>
      <c r="T7" s="676">
        <v>3.5762176992885277</v>
      </c>
      <c r="U7" s="676">
        <v>3.3285623106196138</v>
      </c>
      <c r="V7" s="676">
        <f>SUM(Q7:U7)</f>
        <v>17.800199513660207</v>
      </c>
      <c r="W7" s="421">
        <f>Q7*Dec24Jun26CPI</f>
        <v>3.7536330473266388</v>
      </c>
      <c r="X7" s="422">
        <f t="shared" ref="X7:X31" si="5">R7*Dec24Jun26CPI</f>
        <v>3.7798351263082819</v>
      </c>
      <c r="Y7" s="422">
        <f t="shared" ref="Y7:Y31" si="6">S7*Dec24Jun26CPI</f>
        <v>3.8559042296414514</v>
      </c>
      <c r="Z7" s="422">
        <f t="shared" ref="Z7:Z31" si="7">T7*Dec24Jun26CPI</f>
        <v>3.7383485012540132</v>
      </c>
      <c r="AA7" s="422">
        <f t="shared" ref="AA7:AA31" si="8">U7*Dec24Jun26CPI</f>
        <v>3.4794654496875208</v>
      </c>
      <c r="AB7" s="423">
        <f>SUM(W7:AA7)</f>
        <v>18.607186354217905</v>
      </c>
      <c r="AC7" s="333">
        <f>W7*($BN7*'Input| Real Cost Escalation'!E$22+'Calc| Project Costs '!$BO7*'Input| Real Cost Escalation'!E$23+'Calc| Project Costs '!$BP7*'Input| Real Cost Escalation'!E$24)</f>
        <v>3.2712313980952104E-2</v>
      </c>
      <c r="AD7" s="333">
        <f>X7*($BN7*'Input| Real Cost Escalation'!F$22+'Calc| Project Costs '!$BO7*'Input| Real Cost Escalation'!F$23+'Calc| Project Costs '!$BP7*'Input| Real Cost Escalation'!F$24)</f>
        <v>5.8193828519258431E-2</v>
      </c>
      <c r="AE7" s="333">
        <f>Y7*($BN7*'Input| Real Cost Escalation'!G$22+'Calc| Project Costs '!$BO7*'Input| Real Cost Escalation'!G$23+'Calc| Project Costs '!$BP7*'Input| Real Cost Escalation'!G$24)</f>
        <v>9.1487007099204765E-2</v>
      </c>
      <c r="AF7" s="333">
        <f>Z7*($BN7*'Input| Real Cost Escalation'!H$22+'Calc| Project Costs '!$BO7*'Input| Real Cost Escalation'!H$23+'Calc| Project Costs '!$BP7*'Input| Real Cost Escalation'!H$24)</f>
        <v>0.12857516499685764</v>
      </c>
      <c r="AG7" s="333">
        <f>AA7*($BN7*'Input| Real Cost Escalation'!I$22+'Calc| Project Costs '!$BO7*'Input| Real Cost Escalation'!I$23+'Calc| Project Costs '!$BP7*'Input| Real Cost Escalation'!I$24)</f>
        <v>0.15198605082370217</v>
      </c>
      <c r="AH7" s="473">
        <f t="shared" ref="AH7:AH31" si="9">SUM(AC7:AG7)</f>
        <v>0.46295436541997514</v>
      </c>
      <c r="AI7" s="422">
        <f t="shared" ref="AI7:AI31" si="10">W7+AC7</f>
        <v>3.7863453613075908</v>
      </c>
      <c r="AJ7" s="422">
        <f t="shared" ref="AJ7:AJ31" si="11">X7+AD7</f>
        <v>3.8380289548275401</v>
      </c>
      <c r="AK7" s="422">
        <f t="shared" ref="AK7:AK31" si="12">Y7+AE7</f>
        <v>3.9473912367406561</v>
      </c>
      <c r="AL7" s="422">
        <f t="shared" ref="AL7:AL31" si="13">Z7+AF7</f>
        <v>3.8669236662508708</v>
      </c>
      <c r="AM7" s="422">
        <f t="shared" ref="AM7:AM31" si="14">AA7+AG7</f>
        <v>3.6314515005112229</v>
      </c>
      <c r="AN7" s="423">
        <f t="shared" ref="AN7:AN31" si="15">AB7+AH7</f>
        <v>19.07014071963788</v>
      </c>
      <c r="AO7" s="333">
        <f>AI7/AI$102*'Input| Overheads'!C$53</f>
        <v>0.18887630745643175</v>
      </c>
      <c r="AP7" s="333">
        <f>AJ7/AJ$102*'Input| Overheads'!D$53</f>
        <v>0.15418325516771583</v>
      </c>
      <c r="AQ7" s="333">
        <f>AK7/AK$102*'Input| Overheads'!E$53</f>
        <v>0.19907921941988452</v>
      </c>
      <c r="AR7" s="333">
        <f>AL7/AL$102*'Input| Overheads'!F$53</f>
        <v>0.17578896454591628</v>
      </c>
      <c r="AS7" s="333">
        <f>AM7/AM$102*'Input| Overheads'!G$53</f>
        <v>0.19020297442402218</v>
      </c>
      <c r="AT7" s="473">
        <f>SUM(AO7:AS7)</f>
        <v>0.90813072101397063</v>
      </c>
      <c r="AU7" s="441">
        <f t="shared" ref="AU7:AU31" si="16">AI7+AO7</f>
        <v>3.9752216687640227</v>
      </c>
      <c r="AV7" s="441">
        <f t="shared" ref="AV7:AV31" si="17">AJ7+AP7</f>
        <v>3.9922122099952562</v>
      </c>
      <c r="AW7" s="441">
        <f t="shared" ref="AW7:AW31" si="18">AK7+AQ7</f>
        <v>4.1464704561605403</v>
      </c>
      <c r="AX7" s="441">
        <f t="shared" ref="AX7:AX31" si="19">AL7+AR7</f>
        <v>4.0427126307967871</v>
      </c>
      <c r="AY7" s="441">
        <f t="shared" ref="AY7:AY31" si="20">AM7+AS7</f>
        <v>3.821654474935245</v>
      </c>
      <c r="AZ7" s="473">
        <f t="shared" ref="AZ7:AZ31" si="21">AN7+AT7</f>
        <v>19.978271440651852</v>
      </c>
      <c r="BA7" s="417"/>
      <c r="BB7" s="417"/>
      <c r="BC7" s="417"/>
      <c r="BD7" s="417"/>
      <c r="BE7" s="417"/>
      <c r="BF7" s="445"/>
      <c r="BG7" s="441">
        <f>AU7+BA7</f>
        <v>3.9752216687640227</v>
      </c>
      <c r="BH7" s="441">
        <f>AV7+BB7</f>
        <v>3.9922122099952562</v>
      </c>
      <c r="BI7" s="441">
        <f t="shared" ref="BI7:BK7" si="22">AW7+BC7</f>
        <v>4.1464704561605403</v>
      </c>
      <c r="BJ7" s="441">
        <f t="shared" si="22"/>
        <v>4.0427126307967871</v>
      </c>
      <c r="BK7" s="441">
        <f t="shared" si="22"/>
        <v>3.821654474935245</v>
      </c>
      <c r="BL7" s="473">
        <f>SUM(BG7:BK7)</f>
        <v>19.978271440651852</v>
      </c>
      <c r="BM7" s="313"/>
      <c r="BN7" s="506"/>
      <c r="BO7" s="505">
        <f>100%-BP7</f>
        <v>0.91280565264185176</v>
      </c>
      <c r="BP7" s="507">
        <v>8.7194347358148211E-2</v>
      </c>
      <c r="BQ7" s="313"/>
      <c r="BR7" s="837" t="s">
        <v>461</v>
      </c>
      <c r="BS7" s="838" t="s">
        <v>51</v>
      </c>
      <c r="BT7" s="344" t="s">
        <v>462</v>
      </c>
      <c r="BU7" s="823" t="s">
        <v>54</v>
      </c>
      <c r="BV7" s="882" t="str">
        <f t="shared" ref="BV7:BV31" si="23">BR7&amp;"-"&amp;BS7</f>
        <v>Growth Assets-Mains</v>
      </c>
      <c r="BY7" s="881" t="e">
        <v>#N/A</v>
      </c>
    </row>
    <row r="8" spans="1:83" x14ac:dyDescent="0.2">
      <c r="A8" s="6">
        <v>2</v>
      </c>
      <c r="B8" s="487" t="s">
        <v>459</v>
      </c>
      <c r="C8" s="362" t="s">
        <v>55</v>
      </c>
      <c r="D8" s="472" t="s">
        <v>460</v>
      </c>
      <c r="E8" s="887" t="s">
        <v>804</v>
      </c>
      <c r="F8" s="887" t="s">
        <v>804</v>
      </c>
      <c r="G8" s="887" t="s">
        <v>804</v>
      </c>
      <c r="H8" s="887" t="s">
        <v>804</v>
      </c>
      <c r="I8" s="887" t="s">
        <v>804</v>
      </c>
      <c r="J8" s="888" t="s">
        <v>804</v>
      </c>
      <c r="K8" s="887" t="s">
        <v>804</v>
      </c>
      <c r="L8" s="887" t="s">
        <v>804</v>
      </c>
      <c r="M8" s="887" t="s">
        <v>804</v>
      </c>
      <c r="N8" s="887" t="s">
        <v>804</v>
      </c>
      <c r="O8" s="887" t="s">
        <v>804</v>
      </c>
      <c r="P8" s="888" t="s">
        <v>804</v>
      </c>
      <c r="Q8" s="676">
        <v>1.7516360257722927</v>
      </c>
      <c r="R8" s="676">
        <v>1.7638632480169034</v>
      </c>
      <c r="S8" s="676">
        <v>1.7993609592120541</v>
      </c>
      <c r="T8" s="676">
        <v>1.7445034794629368</v>
      </c>
      <c r="U8" s="676">
        <v>1.6236954852162162</v>
      </c>
      <c r="V8" s="676">
        <f t="shared" ref="V8:V71" si="24">SUM(Q8:U8)</f>
        <v>8.6830591976804037</v>
      </c>
      <c r="W8" s="374">
        <f t="shared" ref="W8:W31" si="25">Q8*Dec24Jun26CPI</f>
        <v>1.8310479009684244</v>
      </c>
      <c r="X8" s="333">
        <f t="shared" si="5"/>
        <v>1.8438294544968166</v>
      </c>
      <c r="Y8" s="333">
        <f t="shared" si="6"/>
        <v>1.8809364839348566</v>
      </c>
      <c r="Z8" s="333">
        <f t="shared" si="7"/>
        <v>1.8235919947435291</v>
      </c>
      <c r="AA8" s="333">
        <f t="shared" si="8"/>
        <v>1.6973070696614851</v>
      </c>
      <c r="AB8" s="335">
        <f t="shared" ref="AB8:AB31" si="26">SUM(W8:AA8)</f>
        <v>9.0767129038051113</v>
      </c>
      <c r="AC8" s="333">
        <f>W8*($BN8*'Input| Real Cost Escalation'!E$22+'Calc| Project Costs '!$BO8*'Input| Real Cost Escalation'!E$23+'Calc| Project Costs '!$BP8*'Input| Real Cost Escalation'!E$24)</f>
        <v>1.5853815194150439E-2</v>
      </c>
      <c r="AD8" s="333">
        <f>X8*($BN8*'Input| Real Cost Escalation'!F$22+'Calc| Project Costs '!$BO8*'Input| Real Cost Escalation'!F$23+'Calc| Project Costs '!$BP8*'Input| Real Cost Escalation'!F$24)</f>
        <v>2.8203269365830168E-2</v>
      </c>
      <c r="AE8" s="333">
        <f>Y8*($BN8*'Input| Real Cost Escalation'!G$22+'Calc| Project Costs '!$BO8*'Input| Real Cost Escalation'!G$23+'Calc| Project Costs '!$BP8*'Input| Real Cost Escalation'!G$24)</f>
        <v>4.4338596898442537E-2</v>
      </c>
      <c r="AF8" s="333">
        <f>Z8*($BN8*'Input| Real Cost Escalation'!H$22+'Calc| Project Costs '!$BO8*'Input| Real Cost Escalation'!H$23+'Calc| Project Costs '!$BP8*'Input| Real Cost Escalation'!H$24)</f>
        <v>6.2313137053053351E-2</v>
      </c>
      <c r="AG8" s="333">
        <f>AA8*($BN8*'Input| Real Cost Escalation'!I$22+'Calc| Project Costs '!$BO8*'Input| Real Cost Escalation'!I$23+'Calc| Project Costs '!$BP8*'Input| Real Cost Escalation'!I$24)</f>
        <v>7.3659074171603375E-2</v>
      </c>
      <c r="AH8" s="473">
        <f t="shared" si="9"/>
        <v>0.22436789268307988</v>
      </c>
      <c r="AI8" s="333">
        <f t="shared" si="10"/>
        <v>1.8469017161625749</v>
      </c>
      <c r="AJ8" s="333">
        <f t="shared" si="11"/>
        <v>1.8720327238626466</v>
      </c>
      <c r="AK8" s="333">
        <f t="shared" si="12"/>
        <v>1.925275080833299</v>
      </c>
      <c r="AL8" s="333">
        <f t="shared" si="13"/>
        <v>1.8859051317965825</v>
      </c>
      <c r="AM8" s="333">
        <f t="shared" si="14"/>
        <v>1.7709661438330886</v>
      </c>
      <c r="AN8" s="335">
        <f t="shared" si="15"/>
        <v>9.3010807964881916</v>
      </c>
      <c r="AO8" s="333">
        <f>AI8/AI$102*'Input| Overheads'!C$53</f>
        <v>9.2129994254741096E-2</v>
      </c>
      <c r="AP8" s="333">
        <f>AJ8/AJ$102*'Input| Overheads'!D$53</f>
        <v>7.5204252636650121E-2</v>
      </c>
      <c r="AQ8" s="333">
        <f>AK8/AK$102*'Input| Overheads'!E$53</f>
        <v>9.7097611377716581E-2</v>
      </c>
      <c r="AR8" s="333">
        <f>AL8/AL$102*'Input| Overheads'!F$53</f>
        <v>8.5732571667693019E-2</v>
      </c>
      <c r="AS8" s="333">
        <f>AM8/AM$102*'Input| Overheads'!G$53</f>
        <v>9.2757132544348878E-2</v>
      </c>
      <c r="AT8" s="473">
        <f t="shared" ref="AT8:AT71" si="27">SUM(AO8:AS8)</f>
        <v>0.44292156248114961</v>
      </c>
      <c r="AU8" s="441">
        <f t="shared" si="16"/>
        <v>1.939031710417316</v>
      </c>
      <c r="AV8" s="441">
        <f t="shared" si="17"/>
        <v>1.9472369764992967</v>
      </c>
      <c r="AW8" s="441">
        <f t="shared" si="18"/>
        <v>2.0223726922110155</v>
      </c>
      <c r="AX8" s="441">
        <f t="shared" si="19"/>
        <v>1.9716377034642756</v>
      </c>
      <c r="AY8" s="441">
        <f t="shared" si="20"/>
        <v>1.8637232763774374</v>
      </c>
      <c r="AZ8" s="473">
        <f t="shared" si="21"/>
        <v>9.7440023589693414</v>
      </c>
      <c r="BA8" s="417"/>
      <c r="BB8" s="417"/>
      <c r="BC8" s="417"/>
      <c r="BD8" s="417"/>
      <c r="BE8" s="417"/>
      <c r="BF8" s="445"/>
      <c r="BG8" s="441">
        <f t="shared" ref="BG8:BG71" si="28">AU8+BA8</f>
        <v>1.939031710417316</v>
      </c>
      <c r="BH8" s="441">
        <f t="shared" ref="BH8:BH71" si="29">AV8+BB8</f>
        <v>1.9472369764992967</v>
      </c>
      <c r="BI8" s="441">
        <f t="shared" ref="BI8:BI71" si="30">AW8+BC8</f>
        <v>2.0223726922110155</v>
      </c>
      <c r="BJ8" s="441">
        <f t="shared" ref="BJ8:BJ71" si="31">AX8+BD8</f>
        <v>1.9716377034642756</v>
      </c>
      <c r="BK8" s="441">
        <f t="shared" ref="BK8:BK71" si="32">AY8+BE8</f>
        <v>1.8637232763774374</v>
      </c>
      <c r="BL8" s="473">
        <f t="shared" ref="BL8:BL71" si="33">SUM(BG8:BK8)</f>
        <v>9.7440023589693414</v>
      </c>
      <c r="BM8" s="313"/>
      <c r="BN8" s="506"/>
      <c r="BO8" s="505">
        <f>100%-BP8</f>
        <v>0.906886536381036</v>
      </c>
      <c r="BP8" s="507">
        <v>9.311346361896404E-2</v>
      </c>
      <c r="BQ8" s="313"/>
      <c r="BR8" s="839" t="s">
        <v>461</v>
      </c>
      <c r="BS8" s="344" t="s">
        <v>51</v>
      </c>
      <c r="BT8" s="344" t="s">
        <v>462</v>
      </c>
      <c r="BU8" s="823" t="s">
        <v>54</v>
      </c>
      <c r="BV8" s="882" t="str">
        <f t="shared" si="23"/>
        <v>Growth Assets-Mains</v>
      </c>
      <c r="BY8" s="881" t="e">
        <v>#N/A</v>
      </c>
    </row>
    <row r="9" spans="1:83" x14ac:dyDescent="0.2">
      <c r="A9" s="6">
        <v>3</v>
      </c>
      <c r="B9" s="487" t="s">
        <v>459</v>
      </c>
      <c r="C9" s="362" t="s">
        <v>65</v>
      </c>
      <c r="D9" s="472" t="s">
        <v>460</v>
      </c>
      <c r="E9" s="887" t="s">
        <v>804</v>
      </c>
      <c r="F9" s="887" t="s">
        <v>804</v>
      </c>
      <c r="G9" s="887" t="s">
        <v>804</v>
      </c>
      <c r="H9" s="887" t="s">
        <v>804</v>
      </c>
      <c r="I9" s="887" t="s">
        <v>804</v>
      </c>
      <c r="J9" s="888" t="s">
        <v>804</v>
      </c>
      <c r="K9" s="887" t="s">
        <v>804</v>
      </c>
      <c r="L9" s="887" t="s">
        <v>804</v>
      </c>
      <c r="M9" s="887" t="s">
        <v>804</v>
      </c>
      <c r="N9" s="887" t="s">
        <v>804</v>
      </c>
      <c r="O9" s="887" t="s">
        <v>804</v>
      </c>
      <c r="P9" s="888" t="s">
        <v>804</v>
      </c>
      <c r="Q9" s="676">
        <v>12.824142657687219</v>
      </c>
      <c r="R9" s="676">
        <v>12.913661050815152</v>
      </c>
      <c r="S9" s="676">
        <v>13.173548210984336</v>
      </c>
      <c r="T9" s="676">
        <v>12.771923595029259</v>
      </c>
      <c r="U9" s="676">
        <v>11.887459625566237</v>
      </c>
      <c r="V9" s="676">
        <f t="shared" si="24"/>
        <v>63.570735140082199</v>
      </c>
      <c r="W9" s="374">
        <f t="shared" si="25"/>
        <v>13.405535824558537</v>
      </c>
      <c r="X9" s="333">
        <f t="shared" si="5"/>
        <v>13.499112608447017</v>
      </c>
      <c r="Y9" s="333">
        <f t="shared" si="6"/>
        <v>13.770781969041847</v>
      </c>
      <c r="Z9" s="333">
        <f t="shared" si="7"/>
        <v>13.350949367290259</v>
      </c>
      <c r="AA9" s="333">
        <f t="shared" si="8"/>
        <v>12.4263874886012</v>
      </c>
      <c r="AB9" s="335">
        <f t="shared" si="26"/>
        <v>66.452767257938859</v>
      </c>
      <c r="AC9" s="333">
        <f>W9*($BN9*'Input| Real Cost Escalation'!E$22+'Calc| Project Costs '!$BO9*'Input| Real Cost Escalation'!E$23+'Calc| Project Costs '!$BP9*'Input| Real Cost Escalation'!E$24)</f>
        <v>8.8541900514439026E-2</v>
      </c>
      <c r="AD9" s="333">
        <f>X9*($BN9*'Input| Real Cost Escalation'!F$22+'Calc| Project Costs '!$BO9*'Input| Real Cost Escalation'!F$23+'Calc| Project Costs '!$BP9*'Input| Real Cost Escalation'!F$24)</f>
        <v>0.15751231106141816</v>
      </c>
      <c r="AE9" s="333">
        <f>Y9*($BN9*'Input| Real Cost Escalation'!G$22+'Calc| Project Costs '!$BO9*'Input| Real Cost Escalation'!G$23+'Calc| Project Costs '!$BP9*'Input| Real Cost Escalation'!G$24)</f>
        <v>0.24762642855709718</v>
      </c>
      <c r="AF9" s="333">
        <f>Z9*($BN9*'Input| Real Cost Escalation'!H$22+'Calc| Project Costs '!$BO9*'Input| Real Cost Escalation'!H$23+'Calc| Project Costs '!$BP9*'Input| Real Cost Escalation'!H$24)</f>
        <v>0.34801235627685206</v>
      </c>
      <c r="AG9" s="333">
        <f>AA9*($BN9*'Input| Real Cost Escalation'!I$22+'Calc| Project Costs '!$BO9*'Input| Real Cost Escalation'!I$23+'Calc| Project Costs '!$BP9*'Input| Real Cost Escalation'!I$24)</f>
        <v>0.41137822898895504</v>
      </c>
      <c r="AH9" s="473">
        <f t="shared" si="9"/>
        <v>1.2530712253987615</v>
      </c>
      <c r="AI9" s="333">
        <f t="shared" si="10"/>
        <v>13.494077725072977</v>
      </c>
      <c r="AJ9" s="333">
        <f t="shared" si="11"/>
        <v>13.656624919508436</v>
      </c>
      <c r="AK9" s="333">
        <f t="shared" si="12"/>
        <v>14.018408397598945</v>
      </c>
      <c r="AL9" s="333">
        <f t="shared" si="13"/>
        <v>13.698961723567111</v>
      </c>
      <c r="AM9" s="333">
        <f t="shared" si="14"/>
        <v>12.837765717590155</v>
      </c>
      <c r="AN9" s="335">
        <f t="shared" si="15"/>
        <v>67.705838483337615</v>
      </c>
      <c r="AO9" s="333">
        <f>AI9/AI$102*'Input| Overheads'!C$53</f>
        <v>0.67313235588253073</v>
      </c>
      <c r="AP9" s="333">
        <f>AJ9/AJ$102*'Input| Overheads'!D$53</f>
        <v>0.54862089616230392</v>
      </c>
      <c r="AQ9" s="333">
        <f>AK9/AK$102*'Input| Overheads'!E$53</f>
        <v>0.70699194326820314</v>
      </c>
      <c r="AR9" s="333">
        <f>AL9/AL$102*'Input| Overheads'!F$53</f>
        <v>0.62274989231291777</v>
      </c>
      <c r="AS9" s="333">
        <f>AM9/AM$102*'Input| Overheads'!G$53</f>
        <v>0.67239813724639963</v>
      </c>
      <c r="AT9" s="473">
        <f t="shared" si="27"/>
        <v>3.2238932248723549</v>
      </c>
      <c r="AU9" s="441">
        <f t="shared" si="16"/>
        <v>14.167210080955508</v>
      </c>
      <c r="AV9" s="441">
        <f t="shared" si="17"/>
        <v>14.20524581567074</v>
      </c>
      <c r="AW9" s="441">
        <f t="shared" si="18"/>
        <v>14.725400340867148</v>
      </c>
      <c r="AX9" s="441">
        <f t="shared" si="19"/>
        <v>14.321711615880028</v>
      </c>
      <c r="AY9" s="441">
        <f t="shared" si="20"/>
        <v>13.510163854836556</v>
      </c>
      <c r="AZ9" s="473">
        <f t="shared" si="21"/>
        <v>70.929731708209971</v>
      </c>
      <c r="BA9" s="417"/>
      <c r="BB9" s="417"/>
      <c r="BC9" s="417"/>
      <c r="BD9" s="417"/>
      <c r="BE9" s="417"/>
      <c r="BF9" s="445"/>
      <c r="BG9" s="441">
        <f t="shared" si="28"/>
        <v>14.167210080955508</v>
      </c>
      <c r="BH9" s="441">
        <f t="shared" si="29"/>
        <v>14.20524581567074</v>
      </c>
      <c r="BI9" s="441">
        <f t="shared" si="30"/>
        <v>14.725400340867148</v>
      </c>
      <c r="BJ9" s="441">
        <f t="shared" si="31"/>
        <v>14.321711615880028</v>
      </c>
      <c r="BK9" s="441">
        <f t="shared" si="32"/>
        <v>13.510163854836556</v>
      </c>
      <c r="BL9" s="473">
        <f t="shared" si="33"/>
        <v>70.929731708209971</v>
      </c>
      <c r="BM9" s="313"/>
      <c r="BN9" s="506"/>
      <c r="BO9" s="505">
        <f>100%-BP9</f>
        <v>0.69180473617883864</v>
      </c>
      <c r="BP9" s="507">
        <v>0.30819526382116141</v>
      </c>
      <c r="BQ9" s="313"/>
      <c r="BR9" s="839" t="s">
        <v>461</v>
      </c>
      <c r="BS9" s="344" t="s">
        <v>63</v>
      </c>
      <c r="BT9" s="344" t="s">
        <v>462</v>
      </c>
      <c r="BU9" s="823" t="s">
        <v>54</v>
      </c>
      <c r="BV9" s="882" t="str">
        <f t="shared" si="23"/>
        <v>Growth Assets-Inlets</v>
      </c>
      <c r="BY9" s="881" t="e">
        <v>#N/A</v>
      </c>
    </row>
    <row r="10" spans="1:83" x14ac:dyDescent="0.2">
      <c r="A10" s="6">
        <v>4</v>
      </c>
      <c r="B10" s="487" t="s">
        <v>459</v>
      </c>
      <c r="C10" s="362" t="s">
        <v>66</v>
      </c>
      <c r="D10" s="472" t="s">
        <v>460</v>
      </c>
      <c r="E10" s="887" t="s">
        <v>804</v>
      </c>
      <c r="F10" s="887" t="s">
        <v>804</v>
      </c>
      <c r="G10" s="887" t="s">
        <v>804</v>
      </c>
      <c r="H10" s="887" t="s">
        <v>804</v>
      </c>
      <c r="I10" s="887" t="s">
        <v>804</v>
      </c>
      <c r="J10" s="888" t="s">
        <v>804</v>
      </c>
      <c r="K10" s="887" t="s">
        <v>804</v>
      </c>
      <c r="L10" s="887" t="s">
        <v>804</v>
      </c>
      <c r="M10" s="887" t="s">
        <v>804</v>
      </c>
      <c r="N10" s="887" t="s">
        <v>804</v>
      </c>
      <c r="O10" s="887" t="s">
        <v>804</v>
      </c>
      <c r="P10" s="888" t="s">
        <v>804</v>
      </c>
      <c r="Q10" s="676">
        <v>1.4344424675916005</v>
      </c>
      <c r="R10" s="676">
        <v>1.4444555334285041</v>
      </c>
      <c r="S10" s="676">
        <v>1.4735251710081354</v>
      </c>
      <c r="T10" s="676">
        <v>1.4286015125200737</v>
      </c>
      <c r="U10" s="676">
        <v>1.3296699338003146</v>
      </c>
      <c r="V10" s="676">
        <f t="shared" si="24"/>
        <v>7.1106946183486279</v>
      </c>
      <c r="W10" s="374">
        <f t="shared" si="25"/>
        <v>1.499474109174898</v>
      </c>
      <c r="X10" s="333">
        <f t="shared" si="5"/>
        <v>1.5099411256744228</v>
      </c>
      <c r="Y10" s="333">
        <f t="shared" si="6"/>
        <v>1.5403286594365404</v>
      </c>
      <c r="Z10" s="333">
        <f t="shared" si="7"/>
        <v>1.4933683495501753</v>
      </c>
      <c r="AA10" s="333">
        <f t="shared" si="8"/>
        <v>1.3899516254767825</v>
      </c>
      <c r="AB10" s="333">
        <f t="shared" si="26"/>
        <v>7.4330638693128188</v>
      </c>
      <c r="AC10" s="374">
        <f>W10*($BN10*'Input| Real Cost Escalation'!E$22+'Calc| Project Costs '!$BO10*'Input| Real Cost Escalation'!E$23+'Calc| Project Costs '!$BP10*'Input| Real Cost Escalation'!E$24)</f>
        <v>1.1654055516569926E-2</v>
      </c>
      <c r="AD10" s="333">
        <f>X10*($BN10*'Input| Real Cost Escalation'!F$22+'Calc| Project Costs '!$BO10*'Input| Real Cost Escalation'!F$23+'Calc| Project Costs '!$BP10*'Input| Real Cost Escalation'!F$24)</f>
        <v>2.0732073820277291E-2</v>
      </c>
      <c r="AE10" s="333">
        <f>Y10*($BN10*'Input| Real Cost Escalation'!G$22+'Calc| Project Costs '!$BO10*'Input| Real Cost Escalation'!G$23+'Calc| Project Costs '!$BP10*'Input| Real Cost Escalation'!G$24)</f>
        <v>3.2593067564703274E-2</v>
      </c>
      <c r="AF10" s="333">
        <f>Z10*($BN10*'Input| Real Cost Escalation'!H$22+'Calc| Project Costs '!$BO10*'Input| Real Cost Escalation'!H$23+'Calc| Project Costs '!$BP10*'Input| Real Cost Escalation'!H$24)</f>
        <v>4.5806056758871491E-2</v>
      </c>
      <c r="AG10" s="333">
        <f>AA10*($BN10*'Input| Real Cost Escalation'!I$22+'Calc| Project Costs '!$BO10*'Input| Real Cost Escalation'!I$23+'Calc| Project Costs '!$BP10*'Input| Real Cost Escalation'!I$24)</f>
        <v>5.4146394995933878E-2</v>
      </c>
      <c r="AH10" s="441">
        <f t="shared" si="9"/>
        <v>0.16493164865635584</v>
      </c>
      <c r="AI10" s="374">
        <f t="shared" si="10"/>
        <v>1.5111281646914678</v>
      </c>
      <c r="AJ10" s="333">
        <f t="shared" si="11"/>
        <v>1.5306731994947</v>
      </c>
      <c r="AK10" s="333">
        <f t="shared" si="12"/>
        <v>1.5729217270012437</v>
      </c>
      <c r="AL10" s="333">
        <f t="shared" si="13"/>
        <v>1.5391744063090467</v>
      </c>
      <c r="AM10" s="333">
        <f t="shared" si="14"/>
        <v>1.4440980204727163</v>
      </c>
      <c r="AN10" s="335">
        <f t="shared" si="15"/>
        <v>7.5979955179691743</v>
      </c>
      <c r="AO10" s="333">
        <f>AI10/AI$102*'Input| Overheads'!C$53</f>
        <v>7.5380421119792512E-2</v>
      </c>
      <c r="AP10" s="333">
        <f>AJ10/AJ$102*'Input| Overheads'!D$53</f>
        <v>6.1490983854935524E-2</v>
      </c>
      <c r="AQ10" s="333">
        <f>AK10/AK$102*'Input| Overheads'!E$53</f>
        <v>7.932733566043465E-2</v>
      </c>
      <c r="AR10" s="333">
        <f>AL10/AL$102*'Input| Overheads'!F$53</f>
        <v>6.9970317102993271E-2</v>
      </c>
      <c r="AS10" s="333">
        <f>AM10/AM$102*'Input| Overheads'!G$53</f>
        <v>7.5636901336858228E-2</v>
      </c>
      <c r="AT10" s="473">
        <f t="shared" si="27"/>
        <v>0.36180595907501423</v>
      </c>
      <c r="AU10" s="441">
        <f t="shared" si="16"/>
        <v>1.5865085858112604</v>
      </c>
      <c r="AV10" s="441">
        <f t="shared" si="17"/>
        <v>1.5921641833496356</v>
      </c>
      <c r="AW10" s="441">
        <f t="shared" si="18"/>
        <v>1.6522490626616784</v>
      </c>
      <c r="AX10" s="441">
        <f t="shared" si="19"/>
        <v>1.60914472341204</v>
      </c>
      <c r="AY10" s="441">
        <f t="shared" si="20"/>
        <v>1.5197349218095746</v>
      </c>
      <c r="AZ10" s="473">
        <f t="shared" si="21"/>
        <v>7.9598014770441887</v>
      </c>
      <c r="BA10" s="417"/>
      <c r="BB10" s="417"/>
      <c r="BC10" s="417"/>
      <c r="BD10" s="417"/>
      <c r="BE10" s="417"/>
      <c r="BF10" s="445"/>
      <c r="BG10" s="441">
        <f t="shared" si="28"/>
        <v>1.5865085858112604</v>
      </c>
      <c r="BH10" s="441">
        <f t="shared" si="29"/>
        <v>1.5921641833496356</v>
      </c>
      <c r="BI10" s="441">
        <f t="shared" si="30"/>
        <v>1.6522490626616784</v>
      </c>
      <c r="BJ10" s="441">
        <f t="shared" si="31"/>
        <v>1.60914472341204</v>
      </c>
      <c r="BK10" s="441">
        <f t="shared" si="32"/>
        <v>1.5197349218095746</v>
      </c>
      <c r="BL10" s="473">
        <f t="shared" si="33"/>
        <v>7.9598014770441896</v>
      </c>
      <c r="BM10" s="313"/>
      <c r="BN10" s="506"/>
      <c r="BO10" s="505">
        <f>100%-BP10</f>
        <v>0.81406105807525264</v>
      </c>
      <c r="BP10" s="507">
        <v>0.18593894192474739</v>
      </c>
      <c r="BQ10" s="313"/>
      <c r="BR10" s="839" t="s">
        <v>461</v>
      </c>
      <c r="BS10" s="344" t="s">
        <v>63</v>
      </c>
      <c r="BT10" s="344" t="s">
        <v>462</v>
      </c>
      <c r="BU10" s="823" t="s">
        <v>54</v>
      </c>
      <c r="BV10" s="882" t="str">
        <f t="shared" si="23"/>
        <v>Growth Assets-Inlets</v>
      </c>
      <c r="BY10" s="881" t="e">
        <v>#N/A</v>
      </c>
    </row>
    <row r="11" spans="1:83" x14ac:dyDescent="0.2">
      <c r="A11" s="6">
        <v>5</v>
      </c>
      <c r="B11" s="487" t="s">
        <v>459</v>
      </c>
      <c r="C11" s="362" t="s">
        <v>67</v>
      </c>
      <c r="D11" s="472" t="s">
        <v>460</v>
      </c>
      <c r="E11" s="887" t="s">
        <v>804</v>
      </c>
      <c r="F11" s="887" t="s">
        <v>804</v>
      </c>
      <c r="G11" s="887" t="s">
        <v>804</v>
      </c>
      <c r="H11" s="887" t="s">
        <v>804</v>
      </c>
      <c r="I11" s="887" t="s">
        <v>804</v>
      </c>
      <c r="J11" s="888" t="s">
        <v>804</v>
      </c>
      <c r="K11" s="887" t="s">
        <v>804</v>
      </c>
      <c r="L11" s="887" t="s">
        <v>804</v>
      </c>
      <c r="M11" s="887" t="s">
        <v>804</v>
      </c>
      <c r="N11" s="887" t="s">
        <v>804</v>
      </c>
      <c r="O11" s="887" t="s">
        <v>804</v>
      </c>
      <c r="P11" s="888" t="s">
        <v>804</v>
      </c>
      <c r="Q11" s="676">
        <v>2.3579751850970871</v>
      </c>
      <c r="R11" s="676">
        <v>2.3744349325624587</v>
      </c>
      <c r="S11" s="676">
        <v>2.4222203862151401</v>
      </c>
      <c r="T11" s="676">
        <v>2.3483736657422876</v>
      </c>
      <c r="U11" s="676">
        <v>2.185747270530118</v>
      </c>
      <c r="V11" s="676">
        <f t="shared" si="24"/>
        <v>11.688751440147092</v>
      </c>
      <c r="W11" s="374">
        <f t="shared" si="25"/>
        <v>2.4648759500730453</v>
      </c>
      <c r="X11" s="333">
        <f t="shared" si="5"/>
        <v>2.4820819138711756</v>
      </c>
      <c r="Y11" s="333">
        <f t="shared" si="6"/>
        <v>2.5320337607846852</v>
      </c>
      <c r="Z11" s="333">
        <f t="shared" si="7"/>
        <v>2.4548391378574697</v>
      </c>
      <c r="AA11" s="333">
        <f t="shared" si="8"/>
        <v>2.2848399398425649</v>
      </c>
      <c r="AB11" s="333">
        <f t="shared" si="26"/>
        <v>12.218670702428939</v>
      </c>
      <c r="AC11" s="374">
        <f>W11*($BN11*'Input| Real Cost Escalation'!E$22+'Calc| Project Costs '!$BO11*'Input| Real Cost Escalation'!E$23+'Calc| Project Costs '!$BP11*'Input| Real Cost Escalation'!E$24)</f>
        <v>1.4640621434445444E-2</v>
      </c>
      <c r="AD11" s="333">
        <f>X11*($BN11*'Input| Real Cost Escalation'!F$22+'Calc| Project Costs '!$BO11*'Input| Real Cost Escalation'!F$23+'Calc| Project Costs '!$BP11*'Input| Real Cost Escalation'!F$24)</f>
        <v>2.6045048774831426E-2</v>
      </c>
      <c r="AE11" s="333">
        <f>Y11*($BN11*'Input| Real Cost Escalation'!G$22+'Calc| Project Costs '!$BO11*'Input| Real Cost Escalation'!G$23+'Calc| Project Costs '!$BP11*'Input| Real Cost Escalation'!G$24)</f>
        <v>4.0945640161371893E-2</v>
      </c>
      <c r="AF11" s="333">
        <f>Z11*($BN11*'Input| Real Cost Escalation'!H$22+'Calc| Project Costs '!$BO11*'Input| Real Cost Escalation'!H$23+'Calc| Project Costs '!$BP11*'Input| Real Cost Escalation'!H$24)</f>
        <v>5.754470068019215E-2</v>
      </c>
      <c r="AG11" s="333">
        <f>AA11*($BN11*'Input| Real Cost Escalation'!I$22+'Calc| Project Costs '!$BO11*'Input| Real Cost Escalation'!I$23+'Calc| Project Costs '!$BP11*'Input| Real Cost Escalation'!I$24)</f>
        <v>6.8022403878915186E-2</v>
      </c>
      <c r="AH11" s="441">
        <f t="shared" si="9"/>
        <v>0.2071984149297561</v>
      </c>
      <c r="AI11" s="374">
        <f t="shared" si="10"/>
        <v>2.4795165715074905</v>
      </c>
      <c r="AJ11" s="333">
        <f t="shared" si="11"/>
        <v>2.5081269626460072</v>
      </c>
      <c r="AK11" s="333">
        <f t="shared" si="12"/>
        <v>2.5729794009460569</v>
      </c>
      <c r="AL11" s="333">
        <f t="shared" si="13"/>
        <v>2.5123838385376618</v>
      </c>
      <c r="AM11" s="333">
        <f t="shared" si="14"/>
        <v>2.3528623437214802</v>
      </c>
      <c r="AN11" s="335">
        <f t="shared" si="15"/>
        <v>12.425869117358696</v>
      </c>
      <c r="AO11" s="333">
        <f>AI11/AI$102*'Input| Overheads'!C$53</f>
        <v>0.12368706222340856</v>
      </c>
      <c r="AP11" s="333">
        <f>AJ11/AJ$102*'Input| Overheads'!D$53</f>
        <v>0.10075775457302512</v>
      </c>
      <c r="AQ11" s="333">
        <f>AK11/AK$102*'Input| Overheads'!E$53</f>
        <v>0.12976335508783429</v>
      </c>
      <c r="AR11" s="333">
        <f>AL11/AL$102*'Input| Overheads'!F$53</f>
        <v>0.11421206924072176</v>
      </c>
      <c r="AS11" s="333">
        <f>AM11/AM$102*'Input| Overheads'!G$53</f>
        <v>0.12323485970364773</v>
      </c>
      <c r="AT11" s="473">
        <f t="shared" si="27"/>
        <v>0.59165510082863748</v>
      </c>
      <c r="AU11" s="441">
        <f>AI11+AO11</f>
        <v>2.603203633730899</v>
      </c>
      <c r="AV11" s="441">
        <f t="shared" si="17"/>
        <v>2.6088847172190324</v>
      </c>
      <c r="AW11" s="441">
        <f t="shared" si="18"/>
        <v>2.7027427560338912</v>
      </c>
      <c r="AX11" s="441">
        <f t="shared" si="19"/>
        <v>2.6265959077783836</v>
      </c>
      <c r="AY11" s="441">
        <f t="shared" si="20"/>
        <v>2.4760972034251281</v>
      </c>
      <c r="AZ11" s="473">
        <f t="shared" si="21"/>
        <v>13.017524218187333</v>
      </c>
      <c r="BA11" s="417"/>
      <c r="BB11" s="417"/>
      <c r="BC11" s="417"/>
      <c r="BD11" s="417"/>
      <c r="BE11" s="417"/>
      <c r="BF11" s="445"/>
      <c r="BG11" s="441">
        <f t="shared" si="28"/>
        <v>2.603203633730899</v>
      </c>
      <c r="BH11" s="441">
        <f t="shared" si="29"/>
        <v>2.6088847172190324</v>
      </c>
      <c r="BI11" s="441">
        <f t="shared" si="30"/>
        <v>2.7027427560338912</v>
      </c>
      <c r="BJ11" s="441">
        <f t="shared" si="31"/>
        <v>2.6265959077783836</v>
      </c>
      <c r="BK11" s="441">
        <f t="shared" si="32"/>
        <v>2.4760972034251281</v>
      </c>
      <c r="BL11" s="473">
        <f t="shared" si="33"/>
        <v>13.017524218187335</v>
      </c>
      <c r="BM11" s="313"/>
      <c r="BN11" s="506"/>
      <c r="BO11" s="505">
        <f>100%-BP11</f>
        <v>0.62213310625742668</v>
      </c>
      <c r="BP11" s="507">
        <v>0.37786689374257326</v>
      </c>
      <c r="BQ11" s="313"/>
      <c r="BR11" s="839" t="s">
        <v>461</v>
      </c>
      <c r="BS11" s="344" t="s">
        <v>63</v>
      </c>
      <c r="BT11" s="344" t="s">
        <v>462</v>
      </c>
      <c r="BU11" s="823" t="s">
        <v>54</v>
      </c>
      <c r="BV11" s="882" t="str">
        <f t="shared" si="23"/>
        <v>Growth Assets-Inlets</v>
      </c>
      <c r="BY11" s="881" t="e">
        <v>#N/A</v>
      </c>
    </row>
    <row r="12" spans="1:83" x14ac:dyDescent="0.2">
      <c r="A12" s="6">
        <v>6</v>
      </c>
      <c r="B12" s="487" t="s">
        <v>459</v>
      </c>
      <c r="C12" s="362" t="s">
        <v>71</v>
      </c>
      <c r="D12" s="472" t="s">
        <v>460</v>
      </c>
      <c r="E12" s="887" t="s">
        <v>804</v>
      </c>
      <c r="F12" s="887" t="s">
        <v>804</v>
      </c>
      <c r="G12" s="887" t="s">
        <v>804</v>
      </c>
      <c r="H12" s="887" t="s">
        <v>804</v>
      </c>
      <c r="I12" s="887" t="s">
        <v>804</v>
      </c>
      <c r="J12" s="888" t="s">
        <v>804</v>
      </c>
      <c r="K12" s="887" t="s">
        <v>804</v>
      </c>
      <c r="L12" s="887" t="s">
        <v>804</v>
      </c>
      <c r="M12" s="887" t="s">
        <v>804</v>
      </c>
      <c r="N12" s="887" t="s">
        <v>804</v>
      </c>
      <c r="O12" s="887" t="s">
        <v>804</v>
      </c>
      <c r="P12" s="888" t="s">
        <v>804</v>
      </c>
      <c r="Q12" s="676">
        <v>1.8776649413348379</v>
      </c>
      <c r="R12" s="676">
        <v>1.8907719031698416</v>
      </c>
      <c r="S12" s="676">
        <v>1.9288236484114802</v>
      </c>
      <c r="T12" s="676">
        <v>1.8700192135977527</v>
      </c>
      <c r="U12" s="676">
        <v>1.7405191735822843</v>
      </c>
      <c r="V12" s="676">
        <f t="shared" si="24"/>
        <v>9.3077988800961968</v>
      </c>
      <c r="W12" s="374">
        <f t="shared" si="25"/>
        <v>1.9627904421737989</v>
      </c>
      <c r="X12" s="333">
        <f t="shared" si="5"/>
        <v>1.9764916190181583</v>
      </c>
      <c r="Y12" s="333">
        <f t="shared" si="6"/>
        <v>2.0162684717591084</v>
      </c>
      <c r="Z12" s="333">
        <f t="shared" si="7"/>
        <v>1.9547980890145897</v>
      </c>
      <c r="AA12" s="333">
        <f t="shared" si="8"/>
        <v>1.8194270570440043</v>
      </c>
      <c r="AB12" s="333">
        <f t="shared" si="26"/>
        <v>9.7297756790096592</v>
      </c>
      <c r="AC12" s="374">
        <f>W12*($BN12*'Input| Real Cost Escalation'!E$22+'Calc| Project Costs '!$BO12*'Input| Real Cost Escalation'!E$23+'Calc| Project Costs '!$BP12*'Input| Real Cost Escalation'!E$24)</f>
        <v>1.4909922895624311E-3</v>
      </c>
      <c r="AD12" s="333">
        <f>X12*($BN12*'Input| Real Cost Escalation'!F$22+'Calc| Project Costs '!$BO12*'Input| Real Cost Escalation'!F$23+'Calc| Project Costs '!$BP12*'Input| Real Cost Escalation'!F$24)</f>
        <v>2.1790951993273843E-3</v>
      </c>
      <c r="AE12" s="333">
        <f>Y12*($BN12*'Input| Real Cost Escalation'!G$22+'Calc| Project Costs '!$BO12*'Input| Real Cost Escalation'!G$23+'Calc| Project Costs '!$BP12*'Input| Real Cost Escalation'!G$24)</f>
        <v>2.9527755638134486E-3</v>
      </c>
      <c r="AF12" s="333">
        <f>Z12*($BN12*'Input| Real Cost Escalation'!H$22+'Calc| Project Costs '!$BO12*'Input| Real Cost Escalation'!H$23+'Calc| Project Costs '!$BP12*'Input| Real Cost Escalation'!H$24)</f>
        <v>3.7646876575399089E-3</v>
      </c>
      <c r="AG12" s="333">
        <f>AA12*($BN12*'Input| Real Cost Escalation'!I$22+'Calc| Project Costs '!$BO12*'Input| Real Cost Escalation'!I$23+'Calc| Project Costs '!$BP12*'Input| Real Cost Escalation'!I$24)</f>
        <v>4.3334566879353088E-3</v>
      </c>
      <c r="AH12" s="441">
        <f t="shared" si="9"/>
        <v>1.4721007398178481E-2</v>
      </c>
      <c r="AI12" s="374">
        <f t="shared" si="10"/>
        <v>1.9642814344633615</v>
      </c>
      <c r="AJ12" s="333">
        <f t="shared" si="11"/>
        <v>1.9786707142174857</v>
      </c>
      <c r="AK12" s="333">
        <f t="shared" si="12"/>
        <v>2.0192212473229216</v>
      </c>
      <c r="AL12" s="333">
        <f t="shared" si="13"/>
        <v>1.9585627766721296</v>
      </c>
      <c r="AM12" s="333">
        <f t="shared" si="14"/>
        <v>1.8237605137319397</v>
      </c>
      <c r="AN12" s="335">
        <f t="shared" si="15"/>
        <v>9.7444966864078371</v>
      </c>
      <c r="AO12" s="333">
        <f>AI12/AI$102*'Input| Overheads'!C$53</f>
        <v>9.7985310040111587E-2</v>
      </c>
      <c r="AP12" s="333">
        <f>AJ12/AJ$102*'Input| Overheads'!D$53</f>
        <v>7.948816833165076E-2</v>
      </c>
      <c r="AQ12" s="333">
        <f>AK12/AK$102*'Input| Overheads'!E$53</f>
        <v>0.10183560879691524</v>
      </c>
      <c r="AR12" s="333">
        <f>AL12/AL$102*'Input| Overheads'!F$53</f>
        <v>8.9035562174200902E-2</v>
      </c>
      <c r="AS12" s="333">
        <f>AM12/AM$102*'Input| Overheads'!G$53</f>
        <v>9.5522320565224264E-2</v>
      </c>
      <c r="AT12" s="473">
        <f t="shared" si="27"/>
        <v>0.46386696990810272</v>
      </c>
      <c r="AU12" s="441">
        <f t="shared" si="16"/>
        <v>2.0622667445034732</v>
      </c>
      <c r="AV12" s="441">
        <f t="shared" si="17"/>
        <v>2.0581588825491366</v>
      </c>
      <c r="AW12" s="441">
        <f t="shared" si="18"/>
        <v>2.1210568561198371</v>
      </c>
      <c r="AX12" s="441">
        <f t="shared" si="19"/>
        <v>2.0475983388463304</v>
      </c>
      <c r="AY12" s="441">
        <f t="shared" si="20"/>
        <v>1.919282834297164</v>
      </c>
      <c r="AZ12" s="473">
        <f t="shared" si="21"/>
        <v>10.208363656315941</v>
      </c>
      <c r="BA12" s="417"/>
      <c r="BB12" s="417"/>
      <c r="BC12" s="417"/>
      <c r="BD12" s="417"/>
      <c r="BE12" s="417"/>
      <c r="BF12" s="445"/>
      <c r="BG12" s="441">
        <f t="shared" si="28"/>
        <v>2.0622667445034732</v>
      </c>
      <c r="BH12" s="441">
        <f t="shared" si="29"/>
        <v>2.0581588825491366</v>
      </c>
      <c r="BI12" s="441">
        <f t="shared" si="30"/>
        <v>2.1210568561198371</v>
      </c>
      <c r="BJ12" s="441">
        <f t="shared" si="31"/>
        <v>2.0475983388463304</v>
      </c>
      <c r="BK12" s="441">
        <f t="shared" si="32"/>
        <v>1.919282834297164</v>
      </c>
      <c r="BL12" s="473">
        <f t="shared" si="33"/>
        <v>10.208363656315942</v>
      </c>
      <c r="BM12" s="313"/>
      <c r="BN12" s="506">
        <f>100%-BP12</f>
        <v>3.8674275799215785E-2</v>
      </c>
      <c r="BO12" s="505"/>
      <c r="BP12" s="507">
        <v>0.96132572420078422</v>
      </c>
      <c r="BQ12" s="313"/>
      <c r="BR12" s="839" t="s">
        <v>461</v>
      </c>
      <c r="BS12" s="344" t="s">
        <v>69</v>
      </c>
      <c r="BT12" s="344" t="s">
        <v>462</v>
      </c>
      <c r="BU12" s="823" t="s">
        <v>54</v>
      </c>
      <c r="BV12" s="882" t="str">
        <f t="shared" si="23"/>
        <v>Growth Assets-Meters</v>
      </c>
      <c r="BY12" s="881" t="e">
        <v>#N/A</v>
      </c>
    </row>
    <row r="13" spans="1:83" x14ac:dyDescent="0.2">
      <c r="A13" s="6">
        <v>7</v>
      </c>
      <c r="B13" s="487" t="s">
        <v>463</v>
      </c>
      <c r="C13" s="362" t="s">
        <v>56</v>
      </c>
      <c r="D13" s="472" t="s">
        <v>460</v>
      </c>
      <c r="E13" s="887" t="s">
        <v>804</v>
      </c>
      <c r="F13" s="887" t="s">
        <v>804</v>
      </c>
      <c r="G13" s="887" t="s">
        <v>804</v>
      </c>
      <c r="H13" s="887" t="s">
        <v>804</v>
      </c>
      <c r="I13" s="887" t="s">
        <v>804</v>
      </c>
      <c r="J13" s="888" t="s">
        <v>804</v>
      </c>
      <c r="K13" s="887" t="s">
        <v>804</v>
      </c>
      <c r="L13" s="887" t="s">
        <v>804</v>
      </c>
      <c r="M13" s="887" t="s">
        <v>804</v>
      </c>
      <c r="N13" s="887" t="s">
        <v>804</v>
      </c>
      <c r="O13" s="887" t="s">
        <v>804</v>
      </c>
      <c r="P13" s="888" t="s">
        <v>804</v>
      </c>
      <c r="Q13" s="676">
        <v>0.93499791746210326</v>
      </c>
      <c r="R13" s="676">
        <v>0.92924768026971138</v>
      </c>
      <c r="S13" s="676">
        <v>0.90955565173012543</v>
      </c>
      <c r="T13" s="676">
        <v>0.88913612734878422</v>
      </c>
      <c r="U13" s="676">
        <v>0.8676029885052472</v>
      </c>
      <c r="V13" s="676">
        <f t="shared" si="24"/>
        <v>4.5305403653159715</v>
      </c>
      <c r="W13" s="374">
        <f t="shared" si="25"/>
        <v>0.97738682522472298</v>
      </c>
      <c r="X13" s="333">
        <f t="shared" si="5"/>
        <v>0.97137589624959098</v>
      </c>
      <c r="Y13" s="333">
        <f t="shared" si="6"/>
        <v>0.9507911132280602</v>
      </c>
      <c r="Z13" s="333">
        <f t="shared" si="7"/>
        <v>0.92944585273609037</v>
      </c>
      <c r="AA13" s="333">
        <f t="shared" si="8"/>
        <v>0.9069364911446397</v>
      </c>
      <c r="AB13" s="333">
        <f t="shared" si="26"/>
        <v>4.7359361785831045</v>
      </c>
      <c r="AC13" s="374">
        <f>W13*($BN13*'Input| Real Cost Escalation'!E$22+'Calc| Project Costs '!$BO13*'Input| Real Cost Escalation'!E$23+'Calc| Project Costs '!$BP13*'Input| Real Cost Escalation'!E$24)</f>
        <v>8.2936040190543341E-3</v>
      </c>
      <c r="AD13" s="333">
        <f>X13*($BN13*'Input| Real Cost Escalation'!F$22+'Calc| Project Costs '!$BO13*'Input| Real Cost Escalation'!F$23+'Calc| Project Costs '!$BP13*'Input| Real Cost Escalation'!F$24)</f>
        <v>1.456158867852617E-2</v>
      </c>
      <c r="AE13" s="333">
        <f>Y13*($BN13*'Input| Real Cost Escalation'!G$22+'Calc| Project Costs '!$BO13*'Input| Real Cost Escalation'!G$23+'Calc| Project Costs '!$BP13*'Input| Real Cost Escalation'!G$24)</f>
        <v>2.1965225130985682E-2</v>
      </c>
      <c r="AF13" s="333">
        <f>Z13*($BN13*'Input| Real Cost Escalation'!H$22+'Calc| Project Costs '!$BO13*'Input| Real Cost Escalation'!H$23+'Calc| Project Costs '!$BP13*'Input| Real Cost Escalation'!H$24)</f>
        <v>3.1125673840786728E-2</v>
      </c>
      <c r="AG13" s="333">
        <f>AA13*($BN13*'Input| Real Cost Escalation'!I$22+'Calc| Project Costs '!$BO13*'Input| Real Cost Escalation'!I$23+'Calc| Project Costs '!$BP13*'Input| Real Cost Escalation'!I$24)</f>
        <v>3.8573179816962538E-2</v>
      </c>
      <c r="AH13" s="441">
        <f t="shared" si="9"/>
        <v>0.11451927148631545</v>
      </c>
      <c r="AI13" s="374">
        <f t="shared" si="10"/>
        <v>0.9856804292437773</v>
      </c>
      <c r="AJ13" s="333">
        <f t="shared" si="11"/>
        <v>0.98593748492811717</v>
      </c>
      <c r="AK13" s="333">
        <f t="shared" si="12"/>
        <v>0.97275633835904585</v>
      </c>
      <c r="AL13" s="333">
        <f t="shared" si="13"/>
        <v>0.96057152657687705</v>
      </c>
      <c r="AM13" s="333">
        <f t="shared" si="14"/>
        <v>0.94550967096160221</v>
      </c>
      <c r="AN13" s="335">
        <f t="shared" si="15"/>
        <v>4.8504554500694201</v>
      </c>
      <c r="AO13" s="333">
        <f>AI13/AI$102*'Input| Overheads'!C$53</f>
        <v>4.9169228383155753E-2</v>
      </c>
      <c r="AP13" s="333">
        <f>AJ13/AJ$102*'Input| Overheads'!D$53</f>
        <v>3.9607583112910252E-2</v>
      </c>
      <c r="AQ13" s="333">
        <f>AK13/AK$102*'Input| Overheads'!E$53</f>
        <v>4.9059128146153687E-2</v>
      </c>
      <c r="AR13" s="333">
        <f>AL13/AL$102*'Input| Overheads'!F$53</f>
        <v>4.3667237474318554E-2</v>
      </c>
      <c r="AS13" s="333">
        <f>AM13/AM$102*'Input| Overheads'!G$53</f>
        <v>4.9522553650587983E-2</v>
      </c>
      <c r="AT13" s="473">
        <f t="shared" si="27"/>
        <v>0.23102573076712624</v>
      </c>
      <c r="AU13" s="441">
        <f t="shared" si="16"/>
        <v>1.034849657626933</v>
      </c>
      <c r="AV13" s="441">
        <f t="shared" si="17"/>
        <v>1.0255450680410274</v>
      </c>
      <c r="AW13" s="441">
        <f t="shared" si="18"/>
        <v>1.0218154665051995</v>
      </c>
      <c r="AX13" s="441">
        <f t="shared" si="19"/>
        <v>1.0042387640511956</v>
      </c>
      <c r="AY13" s="441">
        <f t="shared" si="20"/>
        <v>0.99503222461219021</v>
      </c>
      <c r="AZ13" s="473">
        <f t="shared" si="21"/>
        <v>5.0814811808365468</v>
      </c>
      <c r="BA13" s="417"/>
      <c r="BB13" s="417"/>
      <c r="BC13" s="417"/>
      <c r="BD13" s="417"/>
      <c r="BE13" s="417"/>
      <c r="BF13" s="445"/>
      <c r="BG13" s="441">
        <f t="shared" si="28"/>
        <v>1.034849657626933</v>
      </c>
      <c r="BH13" s="441">
        <f t="shared" si="29"/>
        <v>1.0255450680410274</v>
      </c>
      <c r="BI13" s="441">
        <f t="shared" si="30"/>
        <v>1.0218154665051995</v>
      </c>
      <c r="BJ13" s="441">
        <f t="shared" si="31"/>
        <v>1.0042387640511956</v>
      </c>
      <c r="BK13" s="441">
        <f t="shared" si="32"/>
        <v>0.99503222461219021</v>
      </c>
      <c r="BL13" s="473">
        <f t="shared" si="33"/>
        <v>5.0814811808365459</v>
      </c>
      <c r="BM13" s="313"/>
      <c r="BN13" s="506"/>
      <c r="BO13" s="505">
        <f>100%-BP13</f>
        <v>0.88878288753191148</v>
      </c>
      <c r="BP13" s="507">
        <v>0.11121711246808848</v>
      </c>
      <c r="BQ13" s="313"/>
      <c r="BR13" s="839" t="s">
        <v>461</v>
      </c>
      <c r="BS13" s="344" t="s">
        <v>51</v>
      </c>
      <c r="BT13" s="344" t="s">
        <v>462</v>
      </c>
      <c r="BU13" s="823" t="s">
        <v>54</v>
      </c>
      <c r="BV13" s="882" t="str">
        <f t="shared" si="23"/>
        <v>Growth Assets-Mains</v>
      </c>
      <c r="BY13" s="881" t="e">
        <v>#N/A</v>
      </c>
    </row>
    <row r="14" spans="1:83" x14ac:dyDescent="0.2">
      <c r="A14" s="6">
        <v>8</v>
      </c>
      <c r="B14" s="487" t="s">
        <v>463</v>
      </c>
      <c r="C14" s="362" t="s">
        <v>68</v>
      </c>
      <c r="D14" s="472" t="s">
        <v>460</v>
      </c>
      <c r="E14" s="887" t="s">
        <v>804</v>
      </c>
      <c r="F14" s="887" t="s">
        <v>804</v>
      </c>
      <c r="G14" s="887" t="s">
        <v>804</v>
      </c>
      <c r="H14" s="887" t="s">
        <v>804</v>
      </c>
      <c r="I14" s="887" t="s">
        <v>804</v>
      </c>
      <c r="J14" s="888" t="s">
        <v>804</v>
      </c>
      <c r="K14" s="887" t="s">
        <v>804</v>
      </c>
      <c r="L14" s="887" t="s">
        <v>804</v>
      </c>
      <c r="M14" s="887" t="s">
        <v>804</v>
      </c>
      <c r="N14" s="887" t="s">
        <v>804</v>
      </c>
      <c r="O14" s="887" t="s">
        <v>804</v>
      </c>
      <c r="P14" s="888" t="s">
        <v>804</v>
      </c>
      <c r="Q14" s="676">
        <v>2.8243756494659498</v>
      </c>
      <c r="R14" s="676">
        <v>2.8070057392217342</v>
      </c>
      <c r="S14" s="676">
        <v>2.7475214506933066</v>
      </c>
      <c r="T14" s="676">
        <v>2.685839594125242</v>
      </c>
      <c r="U14" s="676">
        <v>2.6207938096690211</v>
      </c>
      <c r="V14" s="676">
        <f t="shared" si="24"/>
        <v>13.685536243175253</v>
      </c>
      <c r="W14" s="374">
        <f t="shared" si="25"/>
        <v>2.9524210671682343</v>
      </c>
      <c r="X14" s="333">
        <f t="shared" si="5"/>
        <v>2.9342636776051498</v>
      </c>
      <c r="Y14" s="333">
        <f t="shared" si="6"/>
        <v>2.8720826194126778</v>
      </c>
      <c r="Z14" s="333">
        <f t="shared" si="7"/>
        <v>2.8076043646068634</v>
      </c>
      <c r="AA14" s="333">
        <f t="shared" si="8"/>
        <v>2.7396096754459709</v>
      </c>
      <c r="AB14" s="333">
        <f t="shared" si="26"/>
        <v>14.305981404238896</v>
      </c>
      <c r="AC14" s="374">
        <f>W14*($BN14*'Input| Real Cost Escalation'!E$22+'Calc| Project Costs '!$BO14*'Input| Real Cost Escalation'!E$23+'Calc| Project Costs '!$BP14*'Input| Real Cost Escalation'!E$24)</f>
        <v>2.1886477124312177E-2</v>
      </c>
      <c r="AD14" s="333">
        <f>X14*($BN14*'Input| Real Cost Escalation'!F$22+'Calc| Project Costs '!$BO14*'Input| Real Cost Escalation'!F$23+'Calc| Project Costs '!$BP14*'Input| Real Cost Escalation'!F$24)</f>
        <v>3.8427428747984244E-2</v>
      </c>
      <c r="AE14" s="333">
        <f>Y14*($BN14*'Input| Real Cost Escalation'!G$22+'Calc| Project Costs '!$BO14*'Input| Real Cost Escalation'!G$23+'Calc| Project Costs '!$BP14*'Input| Real Cost Escalation'!G$24)</f>
        <v>5.7965318365235975E-2</v>
      </c>
      <c r="AF14" s="333">
        <f>Z14*($BN14*'Input| Real Cost Escalation'!H$22+'Calc| Project Costs '!$BO14*'Input| Real Cost Escalation'!H$23+'Calc| Project Costs '!$BP14*'Input| Real Cost Escalation'!H$24)</f>
        <v>8.2139362686001138E-2</v>
      </c>
      <c r="AG14" s="333">
        <f>AA14*($BN14*'Input| Real Cost Escalation'!I$22+'Calc| Project Costs '!$BO14*'Input| Real Cost Escalation'!I$23+'Calc| Project Costs '!$BP14*'Input| Real Cost Escalation'!I$24)</f>
        <v>0.10179302215735553</v>
      </c>
      <c r="AH14" s="441">
        <f t="shared" si="9"/>
        <v>0.30221160908088907</v>
      </c>
      <c r="AI14" s="374">
        <f t="shared" si="10"/>
        <v>2.9743075442925466</v>
      </c>
      <c r="AJ14" s="333">
        <f t="shared" si="11"/>
        <v>2.972691106353134</v>
      </c>
      <c r="AK14" s="333">
        <f t="shared" si="12"/>
        <v>2.9300479377779136</v>
      </c>
      <c r="AL14" s="333">
        <f t="shared" si="13"/>
        <v>2.8897437272928643</v>
      </c>
      <c r="AM14" s="333">
        <f t="shared" si="14"/>
        <v>2.8414026976033266</v>
      </c>
      <c r="AN14" s="335">
        <f t="shared" si="15"/>
        <v>14.608193013319784</v>
      </c>
      <c r="AO14" s="333">
        <f>AI14/AI$102*'Input| Overheads'!C$53</f>
        <v>0.14836898713639202</v>
      </c>
      <c r="AP14" s="333">
        <f>AJ14/AJ$102*'Input| Overheads'!D$53</f>
        <v>0.11942046211223541</v>
      </c>
      <c r="AQ14" s="333">
        <f>AK14/AK$102*'Input| Overheads'!E$53</f>
        <v>0.14777143215155619</v>
      </c>
      <c r="AR14" s="333">
        <f>AL14/AL$102*'Input| Overheads'!F$53</f>
        <v>0.13136671459470003</v>
      </c>
      <c r="AS14" s="333">
        <f>AM14/AM$102*'Input| Overheads'!G$53</f>
        <v>0.14882292784152878</v>
      </c>
      <c r="AT14" s="473">
        <f t="shared" si="27"/>
        <v>0.69575052383641234</v>
      </c>
      <c r="AU14" s="441">
        <f t="shared" si="16"/>
        <v>3.1226765314289384</v>
      </c>
      <c r="AV14" s="441">
        <f t="shared" si="17"/>
        <v>3.0921115684653695</v>
      </c>
      <c r="AW14" s="441">
        <f t="shared" si="18"/>
        <v>3.07781936992947</v>
      </c>
      <c r="AX14" s="441">
        <f t="shared" si="19"/>
        <v>3.0211104418875645</v>
      </c>
      <c r="AY14" s="441">
        <f t="shared" si="20"/>
        <v>2.9902256254448556</v>
      </c>
      <c r="AZ14" s="473">
        <f t="shared" si="21"/>
        <v>15.303943537156197</v>
      </c>
      <c r="BA14" s="417"/>
      <c r="BB14" s="417"/>
      <c r="BC14" s="417"/>
      <c r="BD14" s="417"/>
      <c r="BE14" s="417"/>
      <c r="BF14" s="445"/>
      <c r="BG14" s="441">
        <f t="shared" si="28"/>
        <v>3.1226765314289384</v>
      </c>
      <c r="BH14" s="441">
        <f t="shared" si="29"/>
        <v>3.0921115684653695</v>
      </c>
      <c r="BI14" s="441">
        <f t="shared" si="30"/>
        <v>3.07781936992947</v>
      </c>
      <c r="BJ14" s="441">
        <f t="shared" si="31"/>
        <v>3.0211104418875645</v>
      </c>
      <c r="BK14" s="441">
        <f t="shared" si="32"/>
        <v>2.9902256254448556</v>
      </c>
      <c r="BL14" s="473">
        <f t="shared" si="33"/>
        <v>15.303943537156199</v>
      </c>
      <c r="BM14" s="313"/>
      <c r="BN14" s="506"/>
      <c r="BO14" s="505">
        <f>100%-BP14</f>
        <v>0.77645525899095891</v>
      </c>
      <c r="BP14" s="507">
        <v>0.22354474100904109</v>
      </c>
      <c r="BQ14" s="313"/>
      <c r="BR14" s="839" t="s">
        <v>461</v>
      </c>
      <c r="BS14" s="344" t="s">
        <v>63</v>
      </c>
      <c r="BT14" s="344" t="s">
        <v>462</v>
      </c>
      <c r="BU14" s="823" t="s">
        <v>54</v>
      </c>
      <c r="BV14" s="882" t="str">
        <f t="shared" si="23"/>
        <v>Growth Assets-Inlets</v>
      </c>
      <c r="BY14" s="881" t="e">
        <v>#N/A</v>
      </c>
    </row>
    <row r="15" spans="1:83" x14ac:dyDescent="0.2">
      <c r="A15" s="6">
        <v>9</v>
      </c>
      <c r="B15" s="487" t="s">
        <v>463</v>
      </c>
      <c r="C15" s="362" t="s">
        <v>72</v>
      </c>
      <c r="D15" s="472" t="s">
        <v>460</v>
      </c>
      <c r="E15" s="887" t="s">
        <v>804</v>
      </c>
      <c r="F15" s="887" t="s">
        <v>804</v>
      </c>
      <c r="G15" s="887" t="s">
        <v>804</v>
      </c>
      <c r="H15" s="887" t="s">
        <v>804</v>
      </c>
      <c r="I15" s="887" t="s">
        <v>804</v>
      </c>
      <c r="J15" s="888" t="s">
        <v>804</v>
      </c>
      <c r="K15" s="887" t="s">
        <v>804</v>
      </c>
      <c r="L15" s="887" t="s">
        <v>804</v>
      </c>
      <c r="M15" s="887" t="s">
        <v>804</v>
      </c>
      <c r="N15" s="887" t="s">
        <v>804</v>
      </c>
      <c r="O15" s="887" t="s">
        <v>804</v>
      </c>
      <c r="P15" s="888" t="s">
        <v>804</v>
      </c>
      <c r="Q15" s="676">
        <v>0.96798338475273116</v>
      </c>
      <c r="R15" s="676">
        <v>0.96203028693650194</v>
      </c>
      <c r="S15" s="676">
        <v>0.9416435501508893</v>
      </c>
      <c r="T15" s="676">
        <v>0.92050365245000187</v>
      </c>
      <c r="U15" s="676">
        <v>0.89821085346848739</v>
      </c>
      <c r="V15" s="676">
        <f t="shared" si="24"/>
        <v>4.6903717277586114</v>
      </c>
      <c r="W15" s="374">
        <f t="shared" si="25"/>
        <v>1.0118677160926404</v>
      </c>
      <c r="X15" s="333">
        <f t="shared" si="5"/>
        <v>1.0056447296386706</v>
      </c>
      <c r="Y15" s="333">
        <f t="shared" si="6"/>
        <v>0.98433374319533495</v>
      </c>
      <c r="Z15" s="333">
        <f t="shared" si="7"/>
        <v>0.96223545066059968</v>
      </c>
      <c r="AA15" s="333">
        <f t="shared" si="8"/>
        <v>0.9389319891073834</v>
      </c>
      <c r="AB15" s="333">
        <f t="shared" si="26"/>
        <v>4.9030136286946293</v>
      </c>
      <c r="AC15" s="374">
        <f>W15*($BN15*'Input| Real Cost Escalation'!E$22+'Calc| Project Costs '!$BO15*'Input| Real Cost Escalation'!E$23+'Calc| Project Costs '!$BP15*'Input| Real Cost Escalation'!E$24)</f>
        <v>1.1499683906859685E-3</v>
      </c>
      <c r="AD15" s="333">
        <f>X15*($BN15*'Input| Real Cost Escalation'!F$22+'Calc| Project Costs '!$BO15*'Input| Real Cost Escalation'!F$23+'Calc| Project Costs '!$BP15*'Input| Real Cost Escalation'!F$24)</f>
        <v>1.6587712854630374E-3</v>
      </c>
      <c r="AE15" s="333">
        <f>Y15*($BN15*'Input| Real Cost Escalation'!G$22+'Calc| Project Costs '!$BO15*'Input| Real Cost Escalation'!G$23+'Calc| Project Costs '!$BP15*'Input| Real Cost Escalation'!G$24)</f>
        <v>2.1566772253086334E-3</v>
      </c>
      <c r="AF15" s="333">
        <f>Z15*($BN15*'Input| Real Cost Escalation'!H$22+'Calc| Project Costs '!$BO15*'Input| Real Cost Escalation'!H$23+'Calc| Project Costs '!$BP15*'Input| Real Cost Escalation'!H$24)</f>
        <v>2.7724843135878176E-3</v>
      </c>
      <c r="AG15" s="333">
        <f>AA15*($BN15*'Input| Real Cost Escalation'!I$22+'Calc| Project Costs '!$BO15*'Input| Real Cost Escalation'!I$23+'Calc| Project Costs '!$BP15*'Input| Real Cost Escalation'!I$24)</f>
        <v>3.3457589395163999E-3</v>
      </c>
      <c r="AH15" s="441">
        <f t="shared" si="9"/>
        <v>1.1083660154561857E-2</v>
      </c>
      <c r="AI15" s="374">
        <f t="shared" si="10"/>
        <v>1.0130176844833263</v>
      </c>
      <c r="AJ15" s="333">
        <f t="shared" si="11"/>
        <v>1.0073035009241336</v>
      </c>
      <c r="AK15" s="333">
        <f t="shared" si="12"/>
        <v>0.98649042042064361</v>
      </c>
      <c r="AL15" s="333">
        <f t="shared" si="13"/>
        <v>0.96500793497418746</v>
      </c>
      <c r="AM15" s="333">
        <f t="shared" si="14"/>
        <v>0.94227774804689979</v>
      </c>
      <c r="AN15" s="335">
        <f t="shared" si="15"/>
        <v>4.9140972888491907</v>
      </c>
      <c r="AO15" s="333">
        <f>AI15/AI$102*'Input| Overheads'!C$53</f>
        <v>5.0532907427968739E-2</v>
      </c>
      <c r="AP15" s="333">
        <f>AJ15/AJ$102*'Input| Overheads'!D$53</f>
        <v>4.0465909596374548E-2</v>
      </c>
      <c r="AQ15" s="333">
        <f>AK15/AK$102*'Input| Overheads'!E$53</f>
        <v>4.9751780627828923E-2</v>
      </c>
      <c r="AR15" s="333">
        <f>AL15/AL$102*'Input| Overheads'!F$53</f>
        <v>4.3868915010721057E-2</v>
      </c>
      <c r="AS15" s="333">
        <f>AM15/AM$102*'Input| Overheads'!G$53</f>
        <v>4.9353276613183235E-2</v>
      </c>
      <c r="AT15" s="473">
        <f t="shared" si="27"/>
        <v>0.23397278927607651</v>
      </c>
      <c r="AU15" s="441">
        <f t="shared" si="16"/>
        <v>1.0635505919112951</v>
      </c>
      <c r="AV15" s="441">
        <f t="shared" si="17"/>
        <v>1.0477694105205082</v>
      </c>
      <c r="AW15" s="441">
        <f t="shared" si="18"/>
        <v>1.0362422010484726</v>
      </c>
      <c r="AX15" s="441">
        <f t="shared" si="19"/>
        <v>1.0088768499849086</v>
      </c>
      <c r="AY15" s="441">
        <f t="shared" si="20"/>
        <v>0.99163102466008302</v>
      </c>
      <c r="AZ15" s="473">
        <f t="shared" si="21"/>
        <v>5.1480700781252668</v>
      </c>
      <c r="BA15" s="417"/>
      <c r="BB15" s="417"/>
      <c r="BC15" s="417"/>
      <c r="BD15" s="417"/>
      <c r="BE15" s="417"/>
      <c r="BF15" s="445"/>
      <c r="BG15" s="441">
        <f t="shared" si="28"/>
        <v>1.0635505919112951</v>
      </c>
      <c r="BH15" s="441">
        <f t="shared" si="29"/>
        <v>1.0477694105205082</v>
      </c>
      <c r="BI15" s="441">
        <f t="shared" si="30"/>
        <v>1.0362422010484726</v>
      </c>
      <c r="BJ15" s="441">
        <f t="shared" si="31"/>
        <v>1.0088768499849086</v>
      </c>
      <c r="BK15" s="441">
        <f t="shared" si="32"/>
        <v>0.99163102466008302</v>
      </c>
      <c r="BL15" s="473">
        <f t="shared" si="33"/>
        <v>5.1480700781252677</v>
      </c>
      <c r="BM15" s="313"/>
      <c r="BN15" s="506">
        <f>100%-BP15</f>
        <v>5.7860594304347535E-2</v>
      </c>
      <c r="BO15" s="505"/>
      <c r="BP15" s="507">
        <v>0.94213940569565247</v>
      </c>
      <c r="BQ15" s="313"/>
      <c r="BR15" s="839" t="s">
        <v>461</v>
      </c>
      <c r="BS15" s="344" t="s">
        <v>69</v>
      </c>
      <c r="BT15" s="344" t="s">
        <v>462</v>
      </c>
      <c r="BU15" s="823" t="s">
        <v>54</v>
      </c>
      <c r="BV15" s="882" t="str">
        <f t="shared" si="23"/>
        <v>Growth Assets-Meters</v>
      </c>
      <c r="BY15" s="881" t="e">
        <v>#N/A</v>
      </c>
    </row>
    <row r="16" spans="1:83" x14ac:dyDescent="0.2">
      <c r="A16" s="6">
        <v>10</v>
      </c>
      <c r="B16" s="487" t="s">
        <v>464</v>
      </c>
      <c r="C16" s="362" t="s">
        <v>778</v>
      </c>
      <c r="D16" s="472" t="s">
        <v>460</v>
      </c>
      <c r="E16" s="887" t="s">
        <v>804</v>
      </c>
      <c r="F16" s="887" t="s">
        <v>804</v>
      </c>
      <c r="G16" s="887" t="s">
        <v>804</v>
      </c>
      <c r="H16" s="887" t="s">
        <v>804</v>
      </c>
      <c r="I16" s="887" t="s">
        <v>804</v>
      </c>
      <c r="J16" s="888" t="s">
        <v>804</v>
      </c>
      <c r="K16" s="887" t="s">
        <v>804</v>
      </c>
      <c r="L16" s="887" t="s">
        <v>804</v>
      </c>
      <c r="M16" s="887" t="s">
        <v>804</v>
      </c>
      <c r="N16" s="887" t="s">
        <v>804</v>
      </c>
      <c r="O16" s="887" t="s">
        <v>804</v>
      </c>
      <c r="P16" s="888" t="s">
        <v>804</v>
      </c>
      <c r="Q16" s="676">
        <v>5.9158862351012376</v>
      </c>
      <c r="R16" s="676">
        <v>5.9158862351012376</v>
      </c>
      <c r="S16" s="676">
        <v>5.9158862351012376</v>
      </c>
      <c r="T16" s="676">
        <v>5.9158862351012376</v>
      </c>
      <c r="U16" s="676">
        <v>5.9158862351012376</v>
      </c>
      <c r="V16" s="676">
        <f t="shared" si="24"/>
        <v>29.579431175506187</v>
      </c>
      <c r="W16" s="374">
        <f t="shared" si="25"/>
        <v>6.1840878548808043</v>
      </c>
      <c r="X16" s="333">
        <f t="shared" si="5"/>
        <v>6.1840878548808043</v>
      </c>
      <c r="Y16" s="333">
        <f t="shared" si="6"/>
        <v>6.1840878548808043</v>
      </c>
      <c r="Z16" s="333">
        <f t="shared" si="7"/>
        <v>6.1840878548808043</v>
      </c>
      <c r="AA16" s="333">
        <f t="shared" si="8"/>
        <v>6.1840878548808043</v>
      </c>
      <c r="AB16" s="333">
        <f t="shared" si="26"/>
        <v>30.920439274404021</v>
      </c>
      <c r="AC16" s="374">
        <f>W16*($BN16*'Input| Real Cost Escalation'!E$22+'Calc| Project Costs '!$BO16*'Input| Real Cost Escalation'!E$23+'Calc| Project Costs '!$BP16*'Input| Real Cost Escalation'!E$24)</f>
        <v>0.11510181026985289</v>
      </c>
      <c r="AD16" s="333">
        <f>X16*($BN16*'Input| Real Cost Escalation'!F$22+'Calc| Project Costs '!$BO16*'Input| Real Cost Escalation'!F$23+'Calc| Project Costs '!$BP16*'Input| Real Cost Escalation'!F$24)</f>
        <v>0.16705593821903691</v>
      </c>
      <c r="AE16" s="333">
        <f>Y16*($BN16*'Input| Real Cost Escalation'!G$22+'Calc| Project Costs '!$BO16*'Input| Real Cost Escalation'!G$23+'Calc| Project Costs '!$BP16*'Input| Real Cost Escalation'!G$24)</f>
        <v>0.22190279373766883</v>
      </c>
      <c r="AF16" s="333">
        <f>Z16*($BN16*'Input| Real Cost Escalation'!H$22+'Calc| Project Costs '!$BO16*'Input| Real Cost Escalation'!H$23+'Calc| Project Costs '!$BP16*'Input| Real Cost Escalation'!H$24)</f>
        <v>0.29181508297775327</v>
      </c>
      <c r="AG16" s="333">
        <f>AA16*($BN16*'Input| Real Cost Escalation'!I$22+'Calc| Project Costs '!$BO16*'Input| Real Cost Escalation'!I$23+'Calc| Project Costs '!$BP16*'Input| Real Cost Escalation'!I$24)</f>
        <v>0.3608946984799935</v>
      </c>
      <c r="AH16" s="441">
        <f t="shared" si="9"/>
        <v>1.1567703236843054</v>
      </c>
      <c r="AI16" s="374">
        <f t="shared" si="10"/>
        <v>6.2991896651506574</v>
      </c>
      <c r="AJ16" s="333">
        <f t="shared" si="11"/>
        <v>6.3511437930998413</v>
      </c>
      <c r="AK16" s="333">
        <f t="shared" si="12"/>
        <v>6.4059906486184728</v>
      </c>
      <c r="AL16" s="333">
        <f t="shared" si="13"/>
        <v>6.4759029378585575</v>
      </c>
      <c r="AM16" s="333">
        <f t="shared" si="14"/>
        <v>6.5449825533607981</v>
      </c>
      <c r="AN16" s="335">
        <f t="shared" si="15"/>
        <v>32.077209598088324</v>
      </c>
      <c r="AO16" s="333">
        <f>AI16/AI$102*'Input| Overheads'!C$53</f>
        <v>0.31422587492401755</v>
      </c>
      <c r="AP16" s="333">
        <f>AJ16/AJ$102*'Input| Overheads'!D$53</f>
        <v>0.2551413852223971</v>
      </c>
      <c r="AQ16" s="333">
        <f>AK16/AK$102*'Input| Overheads'!E$53</f>
        <v>0.32307403585134742</v>
      </c>
      <c r="AR16" s="333">
        <f>AL16/AL$102*'Input| Overheads'!F$53</f>
        <v>0.29439222756877631</v>
      </c>
      <c r="AS16" s="333">
        <f>AM16/AM$102*'Input| Overheads'!G$53</f>
        <v>0.34280373812711151</v>
      </c>
      <c r="AT16" s="473">
        <f t="shared" si="27"/>
        <v>1.52963726169365</v>
      </c>
      <c r="AU16" s="441">
        <f t="shared" si="16"/>
        <v>6.6134155400746746</v>
      </c>
      <c r="AV16" s="441">
        <f t="shared" si="17"/>
        <v>6.6062851783222385</v>
      </c>
      <c r="AW16" s="441">
        <f t="shared" si="18"/>
        <v>6.7290646844698205</v>
      </c>
      <c r="AX16" s="441">
        <f t="shared" si="19"/>
        <v>6.770295165427334</v>
      </c>
      <c r="AY16" s="441">
        <f t="shared" si="20"/>
        <v>6.8877862914879096</v>
      </c>
      <c r="AZ16" s="473">
        <f t="shared" si="21"/>
        <v>33.606846859781975</v>
      </c>
      <c r="BA16" s="417"/>
      <c r="BB16" s="417"/>
      <c r="BC16" s="417"/>
      <c r="BD16" s="417"/>
      <c r="BE16" s="417"/>
      <c r="BF16" s="445"/>
      <c r="BG16" s="441">
        <f t="shared" si="28"/>
        <v>6.6134155400746746</v>
      </c>
      <c r="BH16" s="441">
        <f t="shared" si="29"/>
        <v>6.6062851783222385</v>
      </c>
      <c r="BI16" s="441">
        <f t="shared" si="30"/>
        <v>6.7290646844698205</v>
      </c>
      <c r="BJ16" s="441">
        <f t="shared" si="31"/>
        <v>6.770295165427334</v>
      </c>
      <c r="BK16" s="441">
        <f t="shared" si="32"/>
        <v>6.8877862914879096</v>
      </c>
      <c r="BL16" s="473">
        <f t="shared" si="33"/>
        <v>33.606846859781982</v>
      </c>
      <c r="BM16" s="313"/>
      <c r="BN16" s="506">
        <f t="shared" ref="BN16:BN19" si="34">100%-BP16</f>
        <v>0.94760475261121058</v>
      </c>
      <c r="BO16" s="505"/>
      <c r="BP16" s="507">
        <v>5.2395247388789458E-2</v>
      </c>
      <c r="BQ16" s="313"/>
      <c r="BR16" s="839" t="s">
        <v>59</v>
      </c>
      <c r="BS16" s="344" t="s">
        <v>51</v>
      </c>
      <c r="BT16" s="344" t="s">
        <v>465</v>
      </c>
      <c r="BU16" s="840" t="s">
        <v>466</v>
      </c>
      <c r="BV16" s="882" t="str">
        <f t="shared" si="23"/>
        <v>Mains Replacement-Mains</v>
      </c>
      <c r="BY16" s="881" t="e">
        <v>#N/A</v>
      </c>
    </row>
    <row r="17" spans="1:77" x14ac:dyDescent="0.2">
      <c r="A17" s="6">
        <v>11</v>
      </c>
      <c r="B17" s="487" t="s">
        <v>464</v>
      </c>
      <c r="C17" s="362" t="s">
        <v>779</v>
      </c>
      <c r="D17" s="472" t="s">
        <v>460</v>
      </c>
      <c r="E17" s="887" t="s">
        <v>804</v>
      </c>
      <c r="F17" s="887" t="s">
        <v>804</v>
      </c>
      <c r="G17" s="887" t="s">
        <v>804</v>
      </c>
      <c r="H17" s="887" t="s">
        <v>804</v>
      </c>
      <c r="I17" s="887" t="s">
        <v>804</v>
      </c>
      <c r="J17" s="888" t="s">
        <v>804</v>
      </c>
      <c r="K17" s="887" t="s">
        <v>804</v>
      </c>
      <c r="L17" s="887" t="s">
        <v>804</v>
      </c>
      <c r="M17" s="887" t="s">
        <v>804</v>
      </c>
      <c r="N17" s="887" t="s">
        <v>804</v>
      </c>
      <c r="O17" s="887" t="s">
        <v>804</v>
      </c>
      <c r="P17" s="888" t="s">
        <v>804</v>
      </c>
      <c r="Q17" s="676">
        <v>1.118021899381205</v>
      </c>
      <c r="R17" s="676">
        <v>1.118021899381205</v>
      </c>
      <c r="S17" s="676">
        <v>1.318021899381205</v>
      </c>
      <c r="T17" s="676">
        <v>1.318021899381205</v>
      </c>
      <c r="U17" s="676">
        <v>1.118021899381205</v>
      </c>
      <c r="V17" s="676">
        <f t="shared" si="24"/>
        <v>5.9901094969060242</v>
      </c>
      <c r="W17" s="374">
        <f t="shared" si="25"/>
        <v>1.1687083514944843</v>
      </c>
      <c r="X17" s="333">
        <f t="shared" si="5"/>
        <v>1.1687083514944843</v>
      </c>
      <c r="Y17" s="333">
        <f t="shared" si="6"/>
        <v>1.3777755177353841</v>
      </c>
      <c r="Z17" s="333">
        <f t="shared" si="7"/>
        <v>1.3777755177353841</v>
      </c>
      <c r="AA17" s="333">
        <f t="shared" si="8"/>
        <v>1.1687083514944843</v>
      </c>
      <c r="AB17" s="333">
        <f t="shared" si="26"/>
        <v>6.2616760899542214</v>
      </c>
      <c r="AC17" s="374">
        <f>W17*($BN17*'Input| Real Cost Escalation'!E$22+'Calc| Project Costs '!$BO17*'Input| Real Cost Escalation'!E$23+'Calc| Project Costs '!$BP17*'Input| Real Cost Escalation'!E$24)</f>
        <v>2.295542937514216E-2</v>
      </c>
      <c r="AD17" s="333">
        <f>X17*($BN17*'Input| Real Cost Escalation'!F$22+'Calc| Project Costs '!$BO17*'Input| Real Cost Escalation'!F$23+'Calc| Project Costs '!$BP17*'Input| Real Cost Escalation'!F$24)</f>
        <v>3.3316945949803389E-2</v>
      </c>
      <c r="AE17" s="333">
        <f>Y17*($BN17*'Input| Real Cost Escalation'!G$22+'Calc| Project Costs '!$BO17*'Input| Real Cost Escalation'!G$23+'Calc| Project Costs '!$BP17*'Input| Real Cost Escalation'!G$24)</f>
        <v>5.2172104117070559E-2</v>
      </c>
      <c r="AF17" s="333">
        <f>Z17*($BN17*'Input| Real Cost Escalation'!H$22+'Calc| Project Costs '!$BO17*'Input| Real Cost Escalation'!H$23+'Calc| Project Costs '!$BP17*'Input| Real Cost Escalation'!H$24)</f>
        <v>6.8609352030264636E-2</v>
      </c>
      <c r="AG17" s="333">
        <f>AA17*($BN17*'Input| Real Cost Escalation'!I$22+'Calc| Project Costs '!$BO17*'Input| Real Cost Escalation'!I$23+'Calc| Project Costs '!$BP17*'Input| Real Cost Escalation'!I$24)</f>
        <v>7.1975347246042085E-2</v>
      </c>
      <c r="AH17" s="441">
        <f t="shared" si="9"/>
        <v>0.24902917871832281</v>
      </c>
      <c r="AI17" s="374">
        <f t="shared" si="10"/>
        <v>1.1916637808696264</v>
      </c>
      <c r="AJ17" s="333">
        <f t="shared" si="11"/>
        <v>1.2020252974442878</v>
      </c>
      <c r="AK17" s="333">
        <f t="shared" si="12"/>
        <v>1.4299476218524547</v>
      </c>
      <c r="AL17" s="333">
        <f t="shared" si="13"/>
        <v>1.4463848697656487</v>
      </c>
      <c r="AM17" s="333">
        <f t="shared" si="14"/>
        <v>1.2406836987405263</v>
      </c>
      <c r="AN17" s="335">
        <f t="shared" si="15"/>
        <v>6.5107052686725444</v>
      </c>
      <c r="AO17" s="333">
        <f>AI17/AI$102*'Input| Overheads'!C$53</f>
        <v>5.944440698946081E-2</v>
      </c>
      <c r="AP17" s="333">
        <f>AJ17/AJ$102*'Input| Overheads'!D$53</f>
        <v>4.8288372843250195E-2</v>
      </c>
      <c r="AQ17" s="333">
        <f>AK17/AK$102*'Input| Overheads'!E$53</f>
        <v>7.2116706780947323E-2</v>
      </c>
      <c r="AR17" s="333">
        <f>AL17/AL$102*'Input| Overheads'!F$53</f>
        <v>6.5752138013496567E-2</v>
      </c>
      <c r="AS17" s="333">
        <f>AM17/AM$102*'Input| Overheads'!G$53</f>
        <v>6.4982756836109448E-2</v>
      </c>
      <c r="AT17" s="473">
        <f t="shared" si="27"/>
        <v>0.31058438146326434</v>
      </c>
      <c r="AU17" s="441">
        <f t="shared" si="16"/>
        <v>1.2511081878590873</v>
      </c>
      <c r="AV17" s="441">
        <f t="shared" si="17"/>
        <v>1.2503136702875379</v>
      </c>
      <c r="AW17" s="441">
        <f t="shared" si="18"/>
        <v>1.5020643286334021</v>
      </c>
      <c r="AX17" s="441">
        <f t="shared" si="19"/>
        <v>1.5121370077791454</v>
      </c>
      <c r="AY17" s="441">
        <f t="shared" si="20"/>
        <v>1.3056664555766357</v>
      </c>
      <c r="AZ17" s="473">
        <f t="shared" si="21"/>
        <v>6.8212896501358085</v>
      </c>
      <c r="BA17" s="417"/>
      <c r="BB17" s="417"/>
      <c r="BC17" s="417"/>
      <c r="BD17" s="417"/>
      <c r="BE17" s="417"/>
      <c r="BF17" s="445"/>
      <c r="BG17" s="441">
        <f t="shared" si="28"/>
        <v>1.2511081878590873</v>
      </c>
      <c r="BH17" s="441">
        <f t="shared" si="29"/>
        <v>1.2503136702875379</v>
      </c>
      <c r="BI17" s="441">
        <f t="shared" si="30"/>
        <v>1.5020643286334021</v>
      </c>
      <c r="BJ17" s="441">
        <f t="shared" si="31"/>
        <v>1.5121370077791454</v>
      </c>
      <c r="BK17" s="441">
        <f t="shared" si="32"/>
        <v>1.3056664555766357</v>
      </c>
      <c r="BL17" s="473">
        <f t="shared" si="33"/>
        <v>6.8212896501358085</v>
      </c>
      <c r="BM17" s="313"/>
      <c r="BN17" s="506">
        <f t="shared" si="34"/>
        <v>1</v>
      </c>
      <c r="BO17" s="505"/>
      <c r="BP17" s="507">
        <v>0</v>
      </c>
      <c r="BQ17" s="313"/>
      <c r="BR17" s="839" t="s">
        <v>59</v>
      </c>
      <c r="BS17" s="344" t="s">
        <v>51</v>
      </c>
      <c r="BT17" s="344" t="s">
        <v>465</v>
      </c>
      <c r="BU17" s="840" t="s">
        <v>466</v>
      </c>
      <c r="BV17" s="882" t="str">
        <f t="shared" si="23"/>
        <v>Mains Replacement-Mains</v>
      </c>
      <c r="BY17" s="881" t="e">
        <v>#N/A</v>
      </c>
    </row>
    <row r="18" spans="1:77" x14ac:dyDescent="0.2">
      <c r="A18" s="6">
        <v>12</v>
      </c>
      <c r="B18" s="487" t="s">
        <v>464</v>
      </c>
      <c r="C18" s="362" t="s">
        <v>780</v>
      </c>
      <c r="D18" s="472" t="s">
        <v>460</v>
      </c>
      <c r="E18" s="887" t="s">
        <v>804</v>
      </c>
      <c r="F18" s="887" t="s">
        <v>804</v>
      </c>
      <c r="G18" s="887" t="s">
        <v>804</v>
      </c>
      <c r="H18" s="887" t="s">
        <v>804</v>
      </c>
      <c r="I18" s="887" t="s">
        <v>804</v>
      </c>
      <c r="J18" s="888" t="s">
        <v>804</v>
      </c>
      <c r="K18" s="887" t="s">
        <v>804</v>
      </c>
      <c r="L18" s="887" t="s">
        <v>804</v>
      </c>
      <c r="M18" s="887" t="s">
        <v>804</v>
      </c>
      <c r="N18" s="887" t="s">
        <v>804</v>
      </c>
      <c r="O18" s="887" t="s">
        <v>804</v>
      </c>
      <c r="P18" s="888" t="s">
        <v>804</v>
      </c>
      <c r="Q18" s="676">
        <v>4.2406318205393552</v>
      </c>
      <c r="R18" s="676">
        <v>4.2406318205393552</v>
      </c>
      <c r="S18" s="676">
        <v>4.2406318205393552</v>
      </c>
      <c r="T18" s="676">
        <v>4.2406318205393552</v>
      </c>
      <c r="U18" s="676">
        <v>4.2406318205393552</v>
      </c>
      <c r="V18" s="676">
        <f t="shared" si="24"/>
        <v>21.203159102696777</v>
      </c>
      <c r="W18" s="374">
        <f t="shared" si="25"/>
        <v>4.4328843889557534</v>
      </c>
      <c r="X18" s="333">
        <f t="shared" si="5"/>
        <v>4.4328843889557534</v>
      </c>
      <c r="Y18" s="333">
        <f t="shared" si="6"/>
        <v>4.4328843889557534</v>
      </c>
      <c r="Z18" s="333">
        <f t="shared" si="7"/>
        <v>4.4328843889557534</v>
      </c>
      <c r="AA18" s="333">
        <f t="shared" si="8"/>
        <v>4.4328843889557534</v>
      </c>
      <c r="AB18" s="333">
        <f t="shared" si="26"/>
        <v>22.164421944778766</v>
      </c>
      <c r="AC18" s="374">
        <f>W18*($BN18*'Input| Real Cost Escalation'!E$22+'Calc| Project Costs '!$BO18*'Input| Real Cost Escalation'!E$23+'Calc| Project Costs '!$BP18*'Input| Real Cost Escalation'!E$24)</f>
        <v>4.2322131872799727E-2</v>
      </c>
      <c r="AD18" s="333">
        <f>X18*($BN18*'Input| Real Cost Escalation'!F$22+'Calc| Project Costs '!$BO18*'Input| Real Cost Escalation'!F$23+'Calc| Project Costs '!$BP18*'Input| Real Cost Escalation'!F$24)</f>
        <v>7.476737914880624E-2</v>
      </c>
      <c r="AE18" s="333">
        <f>Y18*($BN18*'Input| Real Cost Escalation'!G$22+'Calc| Project Costs '!$BO18*'Input| Real Cost Escalation'!G$23+'Calc| Project Costs '!$BP18*'Input| Real Cost Escalation'!G$24)</f>
        <v>0.11522355376754422</v>
      </c>
      <c r="AF18" s="333">
        <f>Z18*($BN18*'Input| Real Cost Escalation'!H$22+'Calc| Project Costs '!$BO18*'Input| Real Cost Escalation'!H$23+'Calc| Project Costs '!$BP18*'Input| Real Cost Escalation'!H$24)</f>
        <v>0.16702650323516241</v>
      </c>
      <c r="AG18" s="333">
        <f>AA18*($BN18*'Input| Real Cost Escalation'!I$22+'Calc| Project Costs '!$BO18*'Input| Real Cost Escalation'!I$23+'Calc| Project Costs '!$BP18*'Input| Real Cost Escalation'!I$24)</f>
        <v>0.2121286295330943</v>
      </c>
      <c r="AH18" s="441">
        <f t="shared" si="9"/>
        <v>0.61146819755740689</v>
      </c>
      <c r="AI18" s="374">
        <f t="shared" si="10"/>
        <v>4.4752065208285527</v>
      </c>
      <c r="AJ18" s="333">
        <f t="shared" si="11"/>
        <v>4.5076517681045596</v>
      </c>
      <c r="AK18" s="333">
        <f t="shared" si="12"/>
        <v>4.5481079427232975</v>
      </c>
      <c r="AL18" s="333">
        <f t="shared" si="13"/>
        <v>4.5999108921909162</v>
      </c>
      <c r="AM18" s="333">
        <f t="shared" si="14"/>
        <v>4.6450130184888474</v>
      </c>
      <c r="AN18" s="335">
        <f t="shared" si="15"/>
        <v>22.775890142336173</v>
      </c>
      <c r="AO18" s="333">
        <f>AI18/AI$102*'Input| Overheads'!C$53</f>
        <v>0.22323914014730459</v>
      </c>
      <c r="AP18" s="333">
        <f>AJ18/AJ$102*'Input| Overheads'!D$53</f>
        <v>0.18108368408598949</v>
      </c>
      <c r="AQ18" s="333">
        <f>AK18/AK$102*'Input| Overheads'!E$53</f>
        <v>0.22937523158265502</v>
      </c>
      <c r="AR18" s="333">
        <f>AL18/AL$102*'Input| Overheads'!F$53</f>
        <v>0.20911030124515093</v>
      </c>
      <c r="AS18" s="333">
        <f>AM18/AM$102*'Input| Overheads'!G$53</f>
        <v>0.24328985041670223</v>
      </c>
      <c r="AT18" s="473">
        <f t="shared" si="27"/>
        <v>1.0860982074778023</v>
      </c>
      <c r="AU18" s="441">
        <f t="shared" si="16"/>
        <v>4.6984456609758576</v>
      </c>
      <c r="AV18" s="441">
        <f t="shared" si="17"/>
        <v>4.6887354521905493</v>
      </c>
      <c r="AW18" s="441">
        <f t="shared" si="18"/>
        <v>4.7774831743059529</v>
      </c>
      <c r="AX18" s="441">
        <f t="shared" si="19"/>
        <v>4.8090211934360667</v>
      </c>
      <c r="AY18" s="441">
        <f t="shared" si="20"/>
        <v>4.8883028689055497</v>
      </c>
      <c r="AZ18" s="473">
        <f t="shared" si="21"/>
        <v>23.861988349813977</v>
      </c>
      <c r="BA18" s="417"/>
      <c r="BB18" s="417"/>
      <c r="BC18" s="417"/>
      <c r="BD18" s="417"/>
      <c r="BE18" s="417"/>
      <c r="BF18" s="445"/>
      <c r="BG18" s="441">
        <f t="shared" si="28"/>
        <v>4.6984456609758576</v>
      </c>
      <c r="BH18" s="441">
        <f t="shared" si="29"/>
        <v>4.6887354521905493</v>
      </c>
      <c r="BI18" s="441">
        <f t="shared" si="30"/>
        <v>4.7774831743059529</v>
      </c>
      <c r="BJ18" s="441">
        <f t="shared" si="31"/>
        <v>4.8090211934360667</v>
      </c>
      <c r="BK18" s="441">
        <f t="shared" si="32"/>
        <v>4.8883028689055497</v>
      </c>
      <c r="BL18" s="473">
        <f t="shared" si="33"/>
        <v>23.861988349813977</v>
      </c>
      <c r="BM18" s="313"/>
      <c r="BN18" s="506"/>
      <c r="BO18" s="505">
        <f t="shared" ref="BO18:BO20" si="35">100%-BP18</f>
        <v>1</v>
      </c>
      <c r="BP18" s="507">
        <v>0</v>
      </c>
      <c r="BQ18" s="313"/>
      <c r="BR18" s="839" t="s">
        <v>59</v>
      </c>
      <c r="BS18" s="344" t="s">
        <v>51</v>
      </c>
      <c r="BT18" s="344" t="s">
        <v>467</v>
      </c>
      <c r="BU18" s="840" t="s">
        <v>466</v>
      </c>
      <c r="BV18" s="882" t="str">
        <f t="shared" si="23"/>
        <v>Mains Replacement-Mains</v>
      </c>
      <c r="BY18" s="881" t="e">
        <v>#N/A</v>
      </c>
    </row>
    <row r="19" spans="1:77" x14ac:dyDescent="0.2">
      <c r="A19" s="6">
        <v>13</v>
      </c>
      <c r="B19" s="487" t="s">
        <v>464</v>
      </c>
      <c r="C19" s="362" t="s">
        <v>61</v>
      </c>
      <c r="D19" s="472" t="s">
        <v>460</v>
      </c>
      <c r="E19" s="887" t="s">
        <v>804</v>
      </c>
      <c r="F19" s="887" t="s">
        <v>804</v>
      </c>
      <c r="G19" s="887" t="s">
        <v>804</v>
      </c>
      <c r="H19" s="887" t="s">
        <v>804</v>
      </c>
      <c r="I19" s="887" t="s">
        <v>804</v>
      </c>
      <c r="J19" s="888" t="s">
        <v>804</v>
      </c>
      <c r="K19" s="887" t="s">
        <v>804</v>
      </c>
      <c r="L19" s="887" t="s">
        <v>804</v>
      </c>
      <c r="M19" s="887" t="s">
        <v>804</v>
      </c>
      <c r="N19" s="887" t="s">
        <v>804</v>
      </c>
      <c r="O19" s="887" t="s">
        <v>804</v>
      </c>
      <c r="P19" s="888" t="s">
        <v>804</v>
      </c>
      <c r="Q19" s="676">
        <v>2.7110820159458759</v>
      </c>
      <c r="R19" s="676">
        <v>2.7110820159458759</v>
      </c>
      <c r="S19" s="676">
        <v>2.7110820159458759</v>
      </c>
      <c r="T19" s="676">
        <v>2.7110820159458759</v>
      </c>
      <c r="U19" s="676">
        <v>2.7110820159458759</v>
      </c>
      <c r="V19" s="676">
        <f t="shared" si="24"/>
        <v>13.555410079729381</v>
      </c>
      <c r="W19" s="374">
        <f t="shared" si="25"/>
        <v>2.8339911726023503</v>
      </c>
      <c r="X19" s="333">
        <f t="shared" si="5"/>
        <v>2.8339911726023503</v>
      </c>
      <c r="Y19" s="333">
        <f t="shared" si="6"/>
        <v>2.8339911726023503</v>
      </c>
      <c r="Z19" s="333">
        <f t="shared" si="7"/>
        <v>2.8339911726023503</v>
      </c>
      <c r="AA19" s="333">
        <f t="shared" si="8"/>
        <v>2.8339911726023503</v>
      </c>
      <c r="AB19" s="333">
        <f t="shared" si="26"/>
        <v>14.169955863011751</v>
      </c>
      <c r="AC19" s="374">
        <f>W19*($BN19*'Input| Real Cost Escalation'!E$22+'Calc| Project Costs '!$BO19*'Input| Real Cost Escalation'!E$23+'Calc| Project Costs '!$BP19*'Input| Real Cost Escalation'!E$24)</f>
        <v>3.5798911232633901E-2</v>
      </c>
      <c r="AD19" s="333">
        <f>X19*($BN19*'Input| Real Cost Escalation'!F$22+'Calc| Project Costs '!$BO19*'Input| Real Cost Escalation'!F$23+'Calc| Project Costs '!$BP19*'Input| Real Cost Escalation'!F$24)</f>
        <v>5.1957659824521878E-2</v>
      </c>
      <c r="AE19" s="333">
        <f>Y19*($BN19*'Input| Real Cost Escalation'!G$22+'Calc| Project Costs '!$BO19*'Input| Real Cost Escalation'!G$23+'Calc| Project Costs '!$BP19*'Input| Real Cost Escalation'!G$24)</f>
        <v>6.901610319302609E-2</v>
      </c>
      <c r="AF19" s="333">
        <f>Z19*($BN19*'Input| Real Cost Escalation'!H$22+'Calc| Project Costs '!$BO19*'Input| Real Cost Escalation'!H$23+'Calc| Project Costs '!$BP19*'Input| Real Cost Escalation'!H$24)</f>
        <v>9.0760190716135433E-2</v>
      </c>
      <c r="AG19" s="333">
        <f>AA19*($BN19*'Input| Real Cost Escalation'!I$22+'Calc| Project Costs '!$BO19*'Input| Real Cost Escalation'!I$23+'Calc| Project Costs '!$BP19*'Input| Real Cost Escalation'!I$24)</f>
        <v>0.11224530044248431</v>
      </c>
      <c r="AH19" s="441">
        <f t="shared" si="9"/>
        <v>0.35977816540880164</v>
      </c>
      <c r="AI19" s="374">
        <f t="shared" si="10"/>
        <v>2.8697900838349844</v>
      </c>
      <c r="AJ19" s="333">
        <f t="shared" si="11"/>
        <v>2.8859488324268723</v>
      </c>
      <c r="AK19" s="333">
        <f t="shared" si="12"/>
        <v>2.9030072757953764</v>
      </c>
      <c r="AL19" s="333">
        <f t="shared" si="13"/>
        <v>2.9247513633184856</v>
      </c>
      <c r="AM19" s="333">
        <f t="shared" si="14"/>
        <v>2.9462364730448347</v>
      </c>
      <c r="AN19" s="335">
        <f t="shared" si="15"/>
        <v>14.529734028420553</v>
      </c>
      <c r="AO19" s="333">
        <f>AI19/AI$102*'Input| Overheads'!C$53</f>
        <v>0.143155286295027</v>
      </c>
      <c r="AP19" s="333">
        <f>AJ19/AJ$102*'Input| Overheads'!D$53</f>
        <v>0.1159358072771596</v>
      </c>
      <c r="AQ19" s="333">
        <f>AK19/AK$102*'Input| Overheads'!E$53</f>
        <v>0.14640768745101182</v>
      </c>
      <c r="AR19" s="333">
        <f>AL19/AL$102*'Input| Overheads'!F$53</f>
        <v>0.13295814918697138</v>
      </c>
      <c r="AS19" s="333">
        <f>AM19/AM$102*'Input| Overheads'!G$53</f>
        <v>0.15431376143968309</v>
      </c>
      <c r="AT19" s="473">
        <f t="shared" si="27"/>
        <v>0.69277069164985294</v>
      </c>
      <c r="AU19" s="441">
        <f t="shared" si="16"/>
        <v>3.0129453701300113</v>
      </c>
      <c r="AV19" s="441">
        <f t="shared" si="17"/>
        <v>3.001884639704032</v>
      </c>
      <c r="AW19" s="441">
        <f t="shared" si="18"/>
        <v>3.0494149632463881</v>
      </c>
      <c r="AX19" s="441">
        <f t="shared" si="19"/>
        <v>3.0577095125054572</v>
      </c>
      <c r="AY19" s="441">
        <f t="shared" si="20"/>
        <v>3.1005502344845177</v>
      </c>
      <c r="AZ19" s="473">
        <f t="shared" si="21"/>
        <v>15.222504720070406</v>
      </c>
      <c r="BA19" s="417"/>
      <c r="BB19" s="417"/>
      <c r="BC19" s="417"/>
      <c r="BD19" s="417"/>
      <c r="BE19" s="417"/>
      <c r="BF19" s="445"/>
      <c r="BG19" s="441">
        <f t="shared" si="28"/>
        <v>3.0129453701300113</v>
      </c>
      <c r="BH19" s="441">
        <f t="shared" si="29"/>
        <v>3.001884639704032</v>
      </c>
      <c r="BI19" s="441">
        <f t="shared" si="30"/>
        <v>3.0494149632463881</v>
      </c>
      <c r="BJ19" s="441">
        <f t="shared" si="31"/>
        <v>3.0577095125054572</v>
      </c>
      <c r="BK19" s="441">
        <f t="shared" si="32"/>
        <v>3.1005502344845177</v>
      </c>
      <c r="BL19" s="473">
        <f t="shared" si="33"/>
        <v>15.222504720070406</v>
      </c>
      <c r="BM19" s="313"/>
      <c r="BN19" s="506">
        <f t="shared" si="34"/>
        <v>0.64312005418879625</v>
      </c>
      <c r="BO19" s="505"/>
      <c r="BP19" s="507">
        <v>0.35687994581120375</v>
      </c>
      <c r="BQ19" s="313"/>
      <c r="BR19" s="839" t="s">
        <v>59</v>
      </c>
      <c r="BS19" s="344" t="s">
        <v>51</v>
      </c>
      <c r="BT19" s="344" t="s">
        <v>465</v>
      </c>
      <c r="BU19" s="840" t="s">
        <v>466</v>
      </c>
      <c r="BV19" s="882" t="str">
        <f t="shared" si="23"/>
        <v>Mains Replacement-Mains</v>
      </c>
      <c r="BY19" s="881" t="e">
        <v>#N/A</v>
      </c>
    </row>
    <row r="20" spans="1:77" x14ac:dyDescent="0.2">
      <c r="A20" s="6">
        <v>14</v>
      </c>
      <c r="B20" s="487" t="s">
        <v>464</v>
      </c>
      <c r="C20" s="362" t="s">
        <v>776</v>
      </c>
      <c r="D20" s="472" t="s">
        <v>460</v>
      </c>
      <c r="E20" s="887" t="s">
        <v>804</v>
      </c>
      <c r="F20" s="887" t="s">
        <v>804</v>
      </c>
      <c r="G20" s="887" t="s">
        <v>804</v>
      </c>
      <c r="H20" s="887" t="s">
        <v>804</v>
      </c>
      <c r="I20" s="887" t="s">
        <v>804</v>
      </c>
      <c r="J20" s="888" t="s">
        <v>804</v>
      </c>
      <c r="K20" s="887" t="s">
        <v>804</v>
      </c>
      <c r="L20" s="887" t="s">
        <v>804</v>
      </c>
      <c r="M20" s="887" t="s">
        <v>804</v>
      </c>
      <c r="N20" s="887" t="s">
        <v>804</v>
      </c>
      <c r="O20" s="887" t="s">
        <v>804</v>
      </c>
      <c r="P20" s="888" t="s">
        <v>804</v>
      </c>
      <c r="Q20" s="676">
        <v>1.6827904049759344</v>
      </c>
      <c r="R20" s="676">
        <v>1.6827904049759344</v>
      </c>
      <c r="S20" s="676">
        <v>1.6827904049759344</v>
      </c>
      <c r="T20" s="676">
        <v>1.6827904049759344</v>
      </c>
      <c r="U20" s="676">
        <v>1.6827904049759344</v>
      </c>
      <c r="V20" s="676">
        <f t="shared" si="24"/>
        <v>8.4139520248796718</v>
      </c>
      <c r="W20" s="374">
        <f t="shared" si="25"/>
        <v>1.7590811067284733</v>
      </c>
      <c r="X20" s="333">
        <f t="shared" si="5"/>
        <v>1.7590811067284733</v>
      </c>
      <c r="Y20" s="333">
        <f t="shared" si="6"/>
        <v>1.7590811067284733</v>
      </c>
      <c r="Z20" s="333">
        <f t="shared" si="7"/>
        <v>1.7590811067284733</v>
      </c>
      <c r="AA20" s="333">
        <f t="shared" si="8"/>
        <v>1.7590811067284733</v>
      </c>
      <c r="AB20" s="333">
        <f t="shared" si="26"/>
        <v>8.7954055336423664</v>
      </c>
      <c r="AC20" s="374">
        <f>W20*($BN20*'Input| Real Cost Escalation'!E$22+'Calc| Project Costs '!$BO20*'Input| Real Cost Escalation'!E$23+'Calc| Project Costs '!$BP20*'Input| Real Cost Escalation'!E$24)</f>
        <v>1.6794496774920526E-2</v>
      </c>
      <c r="AD20" s="333">
        <f>X20*($BN20*'Input| Real Cost Escalation'!F$22+'Calc| Project Costs '!$BO20*'Input| Real Cost Escalation'!F$23+'Calc| Project Costs '!$BP20*'Input| Real Cost Escalation'!F$24)</f>
        <v>2.966959490031993E-2</v>
      </c>
      <c r="AE20" s="333">
        <f>Y20*($BN20*'Input| Real Cost Escalation'!G$22+'Calc| Project Costs '!$BO20*'Input| Real Cost Escalation'!G$23+'Calc| Project Costs '!$BP20*'Input| Real Cost Escalation'!G$24)</f>
        <v>4.572363244743817E-2</v>
      </c>
      <c r="AF20" s="333">
        <f>Z20*($BN20*'Input| Real Cost Escalation'!H$22+'Calc| Project Costs '!$BO20*'Input| Real Cost Escalation'!H$23+'Calc| Project Costs '!$BP20*'Input| Real Cost Escalation'!H$24)</f>
        <v>6.6280358426651739E-2</v>
      </c>
      <c r="AG20" s="333">
        <f>AA20*($BN20*'Input| Real Cost Escalation'!I$22+'Calc| Project Costs '!$BO20*'Input| Real Cost Escalation'!I$23+'Calc| Project Costs '!$BP20*'Input| Real Cost Escalation'!I$24)</f>
        <v>8.4178027592497734E-2</v>
      </c>
      <c r="AH20" s="441">
        <f t="shared" si="9"/>
        <v>0.2426461101418281</v>
      </c>
      <c r="AI20" s="374">
        <f t="shared" si="10"/>
        <v>1.7758756035033938</v>
      </c>
      <c r="AJ20" s="333">
        <f t="shared" si="11"/>
        <v>1.7887507016287931</v>
      </c>
      <c r="AK20" s="333">
        <f t="shared" si="12"/>
        <v>1.8048047391759114</v>
      </c>
      <c r="AL20" s="333">
        <f t="shared" si="13"/>
        <v>1.8253614651551251</v>
      </c>
      <c r="AM20" s="333">
        <f t="shared" si="14"/>
        <v>1.843259134320971</v>
      </c>
      <c r="AN20" s="335">
        <f t="shared" si="15"/>
        <v>9.0380516437841951</v>
      </c>
      <c r="AO20" s="333">
        <f>AI20/AI$102*'Input| Overheads'!C$53</f>
        <v>8.8586960375914514E-2</v>
      </c>
      <c r="AP20" s="333">
        <f>AJ20/AJ$102*'Input| Overheads'!D$53</f>
        <v>7.185860479602757E-2</v>
      </c>
      <c r="AQ20" s="333">
        <f>AK20/AK$102*'Input| Overheads'!E$53</f>
        <v>9.1021917294704352E-2</v>
      </c>
      <c r="AR20" s="333">
        <f>AL20/AL$102*'Input| Overheads'!F$53</f>
        <v>8.2980278271885269E-2</v>
      </c>
      <c r="AS20" s="333">
        <f>AM20/AM$102*'Input| Overheads'!G$53</f>
        <v>9.6543591435199291E-2</v>
      </c>
      <c r="AT20" s="473">
        <f t="shared" si="27"/>
        <v>0.43099135217373097</v>
      </c>
      <c r="AU20" s="441">
        <f t="shared" si="16"/>
        <v>1.8644625638793082</v>
      </c>
      <c r="AV20" s="441">
        <f t="shared" si="17"/>
        <v>1.8606093064248208</v>
      </c>
      <c r="AW20" s="441">
        <f t="shared" si="18"/>
        <v>1.8958266564706159</v>
      </c>
      <c r="AX20" s="441">
        <f t="shared" si="19"/>
        <v>1.9083417434270105</v>
      </c>
      <c r="AY20" s="441">
        <f t="shared" si="20"/>
        <v>1.9398027257561703</v>
      </c>
      <c r="AZ20" s="473">
        <f t="shared" si="21"/>
        <v>9.4690429959579259</v>
      </c>
      <c r="BA20" s="417"/>
      <c r="BB20" s="417"/>
      <c r="BC20" s="417"/>
      <c r="BD20" s="417"/>
      <c r="BE20" s="417"/>
      <c r="BF20" s="445"/>
      <c r="BG20" s="441">
        <f t="shared" si="28"/>
        <v>1.8644625638793082</v>
      </c>
      <c r="BH20" s="441">
        <f t="shared" si="29"/>
        <v>1.8606093064248208</v>
      </c>
      <c r="BI20" s="441">
        <f t="shared" si="30"/>
        <v>1.8958266564706159</v>
      </c>
      <c r="BJ20" s="441">
        <f t="shared" si="31"/>
        <v>1.9083417434270105</v>
      </c>
      <c r="BK20" s="441">
        <f t="shared" si="32"/>
        <v>1.9398027257561703</v>
      </c>
      <c r="BL20" s="473">
        <f t="shared" si="33"/>
        <v>9.4690429959579259</v>
      </c>
      <c r="BM20" s="313"/>
      <c r="BN20" s="506"/>
      <c r="BO20" s="505">
        <f t="shared" si="35"/>
        <v>1</v>
      </c>
      <c r="BP20" s="507">
        <v>0</v>
      </c>
      <c r="BQ20" s="313"/>
      <c r="BR20" s="839" t="s">
        <v>59</v>
      </c>
      <c r="BS20" s="344" t="s">
        <v>51</v>
      </c>
      <c r="BT20" s="344" t="s">
        <v>465</v>
      </c>
      <c r="BU20" s="840" t="s">
        <v>466</v>
      </c>
      <c r="BV20" s="882" t="str">
        <f t="shared" si="23"/>
        <v>Mains Replacement-Mains</v>
      </c>
      <c r="BY20" s="881" t="e">
        <v>#N/A</v>
      </c>
    </row>
    <row r="21" spans="1:77" x14ac:dyDescent="0.2">
      <c r="A21" s="6">
        <v>15</v>
      </c>
      <c r="B21" s="487" t="s">
        <v>468</v>
      </c>
      <c r="C21" s="362" t="s">
        <v>74</v>
      </c>
      <c r="D21" s="472" t="s">
        <v>460</v>
      </c>
      <c r="E21" s="887" t="s">
        <v>804</v>
      </c>
      <c r="F21" s="887" t="s">
        <v>804</v>
      </c>
      <c r="G21" s="887" t="s">
        <v>804</v>
      </c>
      <c r="H21" s="887" t="s">
        <v>804</v>
      </c>
      <c r="I21" s="887" t="s">
        <v>804</v>
      </c>
      <c r="J21" s="888" t="s">
        <v>804</v>
      </c>
      <c r="K21" s="887" t="s">
        <v>804</v>
      </c>
      <c r="L21" s="887" t="s">
        <v>804</v>
      </c>
      <c r="M21" s="887" t="s">
        <v>804</v>
      </c>
      <c r="N21" s="887" t="s">
        <v>804</v>
      </c>
      <c r="O21" s="887" t="s">
        <v>804</v>
      </c>
      <c r="P21" s="888" t="s">
        <v>804</v>
      </c>
      <c r="Q21" s="676">
        <v>5.9401957342638694</v>
      </c>
      <c r="R21" s="676">
        <v>4.7947095423604802</v>
      </c>
      <c r="S21" s="676">
        <v>4.3192479127815124</v>
      </c>
      <c r="T21" s="676">
        <v>5.4130802287347812</v>
      </c>
      <c r="U21" s="676">
        <v>5.9323246674524217</v>
      </c>
      <c r="V21" s="676">
        <f t="shared" si="24"/>
        <v>26.399558085593064</v>
      </c>
      <c r="W21" s="374">
        <f t="shared" si="25"/>
        <v>6.2094994453941394</v>
      </c>
      <c r="X21" s="333">
        <f t="shared" si="5"/>
        <v>5.0120816848475345</v>
      </c>
      <c r="Y21" s="333">
        <f t="shared" si="6"/>
        <v>4.5150646070857583</v>
      </c>
      <c r="Z21" s="333">
        <f t="shared" si="7"/>
        <v>5.6584867202811102</v>
      </c>
      <c r="AA21" s="333">
        <f t="shared" si="8"/>
        <v>6.2012715372263285</v>
      </c>
      <c r="AB21" s="333">
        <f t="shared" si="26"/>
        <v>27.596403994834873</v>
      </c>
      <c r="AC21" s="374">
        <f>W21*($BN21*'Input| Real Cost Escalation'!E$22+'Calc| Project Costs '!$BO21*'Input| Real Cost Escalation'!E$23+'Calc| Project Costs '!$BP21*'Input| Real Cost Escalation'!E$24)</f>
        <v>2.5231639781759116E-2</v>
      </c>
      <c r="AD21" s="333">
        <f>X21*($BN21*'Input| Real Cost Escalation'!F$22+'Calc| Project Costs '!$BO21*'Input| Real Cost Escalation'!F$23+'Calc| Project Costs '!$BP21*'Input| Real Cost Escalation'!F$24)</f>
        <v>2.9558799201982018E-2</v>
      </c>
      <c r="AE21" s="333">
        <f>Y21*($BN21*'Input| Real Cost Escalation'!G$22+'Calc| Project Costs '!$BO21*'Input| Real Cost Escalation'!G$23+'Calc| Project Costs '!$BP21*'Input| Real Cost Escalation'!G$24)</f>
        <v>3.5369870379562469E-2</v>
      </c>
      <c r="AF21" s="333">
        <f>Z21*($BN21*'Input| Real Cost Escalation'!H$22+'Calc| Project Costs '!$BO21*'Input| Real Cost Escalation'!H$23+'Calc| Project Costs '!$BP21*'Input| Real Cost Escalation'!H$24)</f>
        <v>5.8292779745543859E-2</v>
      </c>
      <c r="AG21" s="333">
        <f>AA21*($BN21*'Input| Real Cost Escalation'!I$22+'Calc| Project Costs '!$BO21*'Input| Real Cost Escalation'!I$23+'Calc| Project Costs '!$BP21*'Input| Real Cost Escalation'!I$24)</f>
        <v>7.9007438153090762E-2</v>
      </c>
      <c r="AH21" s="441">
        <f t="shared" si="9"/>
        <v>0.22746052726193822</v>
      </c>
      <c r="AI21" s="374">
        <f t="shared" si="10"/>
        <v>6.2347310851758984</v>
      </c>
      <c r="AJ21" s="333">
        <f t="shared" si="11"/>
        <v>5.0416404840495161</v>
      </c>
      <c r="AK21" s="333">
        <f t="shared" si="12"/>
        <v>4.5504344774653207</v>
      </c>
      <c r="AL21" s="333">
        <f t="shared" si="13"/>
        <v>5.7167795000266537</v>
      </c>
      <c r="AM21" s="333">
        <f t="shared" si="14"/>
        <v>6.280278975379419</v>
      </c>
      <c r="AN21" s="335">
        <f t="shared" si="15"/>
        <v>27.823864522096812</v>
      </c>
      <c r="AO21" s="333">
        <f>AI21/AI$102*'Input| Overheads'!C$53</f>
        <v>0.31101045281965006</v>
      </c>
      <c r="AP21" s="333">
        <f>AJ21/AJ$102*'Input| Overheads'!D$53</f>
        <v>0.20253535092233876</v>
      </c>
      <c r="AQ21" s="333">
        <f>AK21/AK$102*'Input| Overheads'!E$53</f>
        <v>0.22949256596696541</v>
      </c>
      <c r="AR21" s="333">
        <f>AL21/AL$102*'Input| Overheads'!F$53</f>
        <v>0.25988274804021161</v>
      </c>
      <c r="AS21" s="333">
        <f>AM21/AM$102*'Input| Overheads'!G$53</f>
        <v>0.32893947259426554</v>
      </c>
      <c r="AT21" s="473">
        <f t="shared" si="27"/>
        <v>1.3318605903434315</v>
      </c>
      <c r="AU21" s="441">
        <f t="shared" si="16"/>
        <v>6.5457415379955481</v>
      </c>
      <c r="AV21" s="441">
        <f t="shared" si="17"/>
        <v>5.2441758349718546</v>
      </c>
      <c r="AW21" s="441">
        <f t="shared" si="18"/>
        <v>4.779927043432286</v>
      </c>
      <c r="AX21" s="441">
        <f t="shared" si="19"/>
        <v>5.976662248066865</v>
      </c>
      <c r="AY21" s="441">
        <f t="shared" si="20"/>
        <v>6.6092184479736842</v>
      </c>
      <c r="AZ21" s="473">
        <f t="shared" si="21"/>
        <v>29.155725112440244</v>
      </c>
      <c r="BA21" s="417"/>
      <c r="BB21" s="417"/>
      <c r="BC21" s="417"/>
      <c r="BD21" s="417"/>
      <c r="BE21" s="417"/>
      <c r="BF21" s="445"/>
      <c r="BG21" s="441">
        <f t="shared" si="28"/>
        <v>6.5457415379955481</v>
      </c>
      <c r="BH21" s="441">
        <f t="shared" si="29"/>
        <v>5.2441758349718546</v>
      </c>
      <c r="BI21" s="441">
        <f t="shared" si="30"/>
        <v>4.779927043432286</v>
      </c>
      <c r="BJ21" s="441">
        <f t="shared" si="31"/>
        <v>5.976662248066865</v>
      </c>
      <c r="BK21" s="441">
        <f t="shared" si="32"/>
        <v>6.6092184479736842</v>
      </c>
      <c r="BL21" s="473">
        <f t="shared" si="33"/>
        <v>29.155725112440241</v>
      </c>
      <c r="BM21" s="313"/>
      <c r="BN21" s="506">
        <f>100%-BP21</f>
        <v>0.20687576169996047</v>
      </c>
      <c r="BO21" s="505"/>
      <c r="BP21" s="507">
        <v>0.79312423830003953</v>
      </c>
      <c r="BQ21" s="313"/>
      <c r="BR21" s="839" t="s">
        <v>73</v>
      </c>
      <c r="BS21" s="344" t="s">
        <v>69</v>
      </c>
      <c r="BT21" s="344" t="s">
        <v>462</v>
      </c>
      <c r="BU21" s="840" t="s">
        <v>75</v>
      </c>
      <c r="BV21" s="882" t="str">
        <f t="shared" si="23"/>
        <v>Meter Replacement-Meters</v>
      </c>
      <c r="BY21" s="881" t="e">
        <v>#N/A</v>
      </c>
    </row>
    <row r="22" spans="1:77" x14ac:dyDescent="0.2">
      <c r="A22" s="6">
        <v>16</v>
      </c>
      <c r="B22" s="487" t="s">
        <v>468</v>
      </c>
      <c r="C22" s="362" t="s">
        <v>76</v>
      </c>
      <c r="D22" s="472" t="s">
        <v>460</v>
      </c>
      <c r="E22" s="887" t="s">
        <v>804</v>
      </c>
      <c r="F22" s="887" t="s">
        <v>804</v>
      </c>
      <c r="G22" s="887" t="s">
        <v>804</v>
      </c>
      <c r="H22" s="887" t="s">
        <v>804</v>
      </c>
      <c r="I22" s="887" t="s">
        <v>804</v>
      </c>
      <c r="J22" s="888" t="s">
        <v>804</v>
      </c>
      <c r="K22" s="887" t="s">
        <v>804</v>
      </c>
      <c r="L22" s="887" t="s">
        <v>804</v>
      </c>
      <c r="M22" s="887" t="s">
        <v>804</v>
      </c>
      <c r="N22" s="887" t="s">
        <v>804</v>
      </c>
      <c r="O22" s="887" t="s">
        <v>804</v>
      </c>
      <c r="P22" s="888" t="s">
        <v>804</v>
      </c>
      <c r="Q22" s="676">
        <v>1.0964141434973496</v>
      </c>
      <c r="R22" s="676">
        <v>0.953685675113079</v>
      </c>
      <c r="S22" s="676">
        <v>1.2391426118816198</v>
      </c>
      <c r="T22" s="676">
        <v>2.0176615303412762</v>
      </c>
      <c r="U22" s="676">
        <v>2.2875480887406234</v>
      </c>
      <c r="V22" s="676">
        <f t="shared" si="24"/>
        <v>7.5944520495739471</v>
      </c>
      <c r="W22" s="374">
        <f t="shared" si="25"/>
        <v>1.1461209900371705</v>
      </c>
      <c r="X22" s="333">
        <f t="shared" si="5"/>
        <v>0.9969218079021539</v>
      </c>
      <c r="Y22" s="333">
        <f t="shared" si="6"/>
        <v>1.2953201721721865</v>
      </c>
      <c r="Z22" s="333">
        <f t="shared" si="7"/>
        <v>2.109133892908639</v>
      </c>
      <c r="AA22" s="333">
        <f t="shared" si="8"/>
        <v>2.3912559827639419</v>
      </c>
      <c r="AB22" s="333">
        <f t="shared" si="26"/>
        <v>7.9387528457840926</v>
      </c>
      <c r="AC22" s="374">
        <f>W22*($BN22*'Input| Real Cost Escalation'!E$22+'Calc| Project Costs '!$BO22*'Input| Real Cost Escalation'!E$23+'Calc| Project Costs '!$BP22*'Input| Real Cost Escalation'!E$24)</f>
        <v>4.4825984004835621E-3</v>
      </c>
      <c r="AD22" s="333">
        <f>X22*($BN22*'Input| Real Cost Escalation'!F$22+'Calc| Project Costs '!$BO22*'Input| Real Cost Escalation'!F$23+'Calc| Project Costs '!$BP22*'Input| Real Cost Escalation'!F$24)</f>
        <v>5.6590069289748149E-3</v>
      </c>
      <c r="AE22" s="333">
        <f>Y22*($BN22*'Input| Real Cost Escalation'!G$22+'Calc| Project Costs '!$BO22*'Input| Real Cost Escalation'!G$23+'Calc| Project Costs '!$BP22*'Input| Real Cost Escalation'!G$24)</f>
        <v>9.7669083038066998E-3</v>
      </c>
      <c r="AF22" s="333">
        <f>Z22*($BN22*'Input| Real Cost Escalation'!H$22+'Calc| Project Costs '!$BO22*'Input| Real Cost Escalation'!H$23+'Calc| Project Costs '!$BP22*'Input| Real Cost Escalation'!H$24)</f>
        <v>2.0913614459499821E-2</v>
      </c>
      <c r="AG22" s="333">
        <f>AA22*($BN22*'Input| Real Cost Escalation'!I$22+'Calc| Project Costs '!$BO22*'Input| Real Cost Escalation'!I$23+'Calc| Project Costs '!$BP22*'Input| Real Cost Escalation'!I$24)</f>
        <v>2.9324038663573748E-2</v>
      </c>
      <c r="AH22" s="441">
        <f t="shared" si="9"/>
        <v>7.014616675633864E-2</v>
      </c>
      <c r="AI22" s="374">
        <f t="shared" si="10"/>
        <v>1.150603588437654</v>
      </c>
      <c r="AJ22" s="333">
        <f t="shared" si="11"/>
        <v>1.0025808148311288</v>
      </c>
      <c r="AK22" s="333">
        <f t="shared" si="12"/>
        <v>1.3050870804759933</v>
      </c>
      <c r="AL22" s="333">
        <f t="shared" si="13"/>
        <v>2.1300475073681389</v>
      </c>
      <c r="AM22" s="333">
        <f t="shared" si="14"/>
        <v>2.4205800214275155</v>
      </c>
      <c r="AN22" s="335">
        <f t="shared" si="15"/>
        <v>8.0088990125404305</v>
      </c>
      <c r="AO22" s="333">
        <f>AI22/AI$102*'Input| Overheads'!C$53</f>
        <v>5.7396179268542284E-2</v>
      </c>
      <c r="AP22" s="333">
        <f>AJ22/AJ$102*'Input| Overheads'!D$53</f>
        <v>4.0276187443799627E-2</v>
      </c>
      <c r="AQ22" s="333">
        <f>AK22/AK$102*'Input| Overheads'!E$53</f>
        <v>6.5819601269284239E-2</v>
      </c>
      <c r="AR22" s="333">
        <f>AL22/AL$102*'Input| Overheads'!F$53</f>
        <v>9.6831196597394378E-2</v>
      </c>
      <c r="AS22" s="333">
        <f>AM22/AM$102*'Input| Overheads'!G$53</f>
        <v>0.12678167940341847</v>
      </c>
      <c r="AT22" s="473">
        <f t="shared" si="27"/>
        <v>0.38710484398243905</v>
      </c>
      <c r="AU22" s="441">
        <f t="shared" si="16"/>
        <v>1.2079997677061962</v>
      </c>
      <c r="AV22" s="441">
        <f t="shared" si="17"/>
        <v>1.0428570022749284</v>
      </c>
      <c r="AW22" s="441">
        <f t="shared" si="18"/>
        <v>1.3709066817452775</v>
      </c>
      <c r="AX22" s="441">
        <f t="shared" si="19"/>
        <v>2.2268787039655331</v>
      </c>
      <c r="AY22" s="441">
        <f t="shared" si="20"/>
        <v>2.5473617008309342</v>
      </c>
      <c r="AZ22" s="473">
        <f t="shared" si="21"/>
        <v>8.396003856522869</v>
      </c>
      <c r="BA22" s="417"/>
      <c r="BB22" s="417"/>
      <c r="BC22" s="417"/>
      <c r="BD22" s="417"/>
      <c r="BE22" s="417"/>
      <c r="BF22" s="445"/>
      <c r="BG22" s="441">
        <f t="shared" si="28"/>
        <v>1.2079997677061962</v>
      </c>
      <c r="BH22" s="441">
        <f t="shared" si="29"/>
        <v>1.0428570022749284</v>
      </c>
      <c r="BI22" s="441">
        <f t="shared" si="30"/>
        <v>1.3709066817452775</v>
      </c>
      <c r="BJ22" s="441">
        <f t="shared" si="31"/>
        <v>2.2268787039655331</v>
      </c>
      <c r="BK22" s="441">
        <f t="shared" si="32"/>
        <v>2.5473617008309342</v>
      </c>
      <c r="BL22" s="473">
        <f t="shared" si="33"/>
        <v>8.3960038565228707</v>
      </c>
      <c r="BM22" s="313"/>
      <c r="BN22" s="506">
        <f>100%-BP22</f>
        <v>0.19912238824913009</v>
      </c>
      <c r="BO22" s="505"/>
      <c r="BP22" s="507">
        <v>0.80087761175086991</v>
      </c>
      <c r="BQ22" s="313"/>
      <c r="BR22" s="839" t="s">
        <v>73</v>
      </c>
      <c r="BS22" s="344" t="s">
        <v>69</v>
      </c>
      <c r="BT22" s="344" t="s">
        <v>462</v>
      </c>
      <c r="BU22" s="840" t="s">
        <v>75</v>
      </c>
      <c r="BV22" s="882" t="str">
        <f t="shared" si="23"/>
        <v>Meter Replacement-Meters</v>
      </c>
      <c r="BY22" s="881" t="e">
        <v>#N/A</v>
      </c>
    </row>
    <row r="23" spans="1:77" x14ac:dyDescent="0.2">
      <c r="A23" s="6">
        <v>17</v>
      </c>
      <c r="B23" s="487" t="s">
        <v>469</v>
      </c>
      <c r="C23" s="362" t="s">
        <v>781</v>
      </c>
      <c r="D23" s="472" t="s">
        <v>460</v>
      </c>
      <c r="E23" s="887" t="s">
        <v>804</v>
      </c>
      <c r="F23" s="887" t="s">
        <v>804</v>
      </c>
      <c r="G23" s="887" t="s">
        <v>804</v>
      </c>
      <c r="H23" s="887" t="s">
        <v>804</v>
      </c>
      <c r="I23" s="887" t="s">
        <v>804</v>
      </c>
      <c r="J23" s="888" t="s">
        <v>804</v>
      </c>
      <c r="K23" s="887" t="s">
        <v>804</v>
      </c>
      <c r="L23" s="887" t="s">
        <v>804</v>
      </c>
      <c r="M23" s="887" t="s">
        <v>804</v>
      </c>
      <c r="N23" s="887" t="s">
        <v>804</v>
      </c>
      <c r="O23" s="887" t="s">
        <v>804</v>
      </c>
      <c r="P23" s="888" t="s">
        <v>804</v>
      </c>
      <c r="Q23" s="676">
        <v>0.8306132237362206</v>
      </c>
      <c r="R23" s="676">
        <v>0.8306132237362206</v>
      </c>
      <c r="S23" s="676">
        <v>0.74755190136259864</v>
      </c>
      <c r="T23" s="676">
        <v>0</v>
      </c>
      <c r="U23" s="676">
        <v>0</v>
      </c>
      <c r="V23" s="676">
        <f t="shared" si="24"/>
        <v>2.4087783488350398</v>
      </c>
      <c r="W23" s="374">
        <f t="shared" si="25"/>
        <v>0.86826976464375039</v>
      </c>
      <c r="X23" s="333">
        <f t="shared" si="5"/>
        <v>0.86826976464375039</v>
      </c>
      <c r="Y23" s="333">
        <f t="shared" si="6"/>
        <v>0.78144278817937551</v>
      </c>
      <c r="Z23" s="333">
        <f t="shared" si="7"/>
        <v>0</v>
      </c>
      <c r="AA23" s="333">
        <f t="shared" si="8"/>
        <v>0</v>
      </c>
      <c r="AB23" s="333">
        <f t="shared" si="26"/>
        <v>2.5179823174668763</v>
      </c>
      <c r="AC23" s="374">
        <f>W23*($BN23*'Input| Real Cost Escalation'!E$22+'Calc| Project Costs '!$BO23*'Input| Real Cost Escalation'!E$23+'Calc| Project Costs '!$BP23*'Input| Real Cost Escalation'!E$24)</f>
        <v>2.0895767935204231E-3</v>
      </c>
      <c r="AD23" s="333">
        <f>X23*($BN23*'Input| Real Cost Escalation'!F$22+'Calc| Project Costs '!$BO23*'Input| Real Cost Escalation'!F$23+'Calc| Project Costs '!$BP23*'Input| Real Cost Escalation'!F$24)</f>
        <v>3.0327603962429601E-3</v>
      </c>
      <c r="AE23" s="333">
        <f>Y23*($BN23*'Input| Real Cost Escalation'!G$22+'Calc| Project Costs '!$BO23*'Input| Real Cost Escalation'!G$23+'Calc| Project Costs '!$BP23*'Input| Real Cost Escalation'!G$24)</f>
        <v>3.6256131368572011E-3</v>
      </c>
      <c r="AF23" s="333">
        <f>Z23*($BN23*'Input| Real Cost Escalation'!H$22+'Calc| Project Costs '!$BO23*'Input| Real Cost Escalation'!H$23+'Calc| Project Costs '!$BP23*'Input| Real Cost Escalation'!H$24)</f>
        <v>0</v>
      </c>
      <c r="AG23" s="333">
        <f>AA23*($BN23*'Input| Real Cost Escalation'!I$22+'Calc| Project Costs '!$BO23*'Input| Real Cost Escalation'!I$23+'Calc| Project Costs '!$BP23*'Input| Real Cost Escalation'!I$24)</f>
        <v>0</v>
      </c>
      <c r="AH23" s="441">
        <f t="shared" si="9"/>
        <v>8.7479503266205839E-3</v>
      </c>
      <c r="AI23" s="374">
        <f t="shared" si="10"/>
        <v>0.87035934143727078</v>
      </c>
      <c r="AJ23" s="333">
        <f t="shared" si="11"/>
        <v>0.87130252503999339</v>
      </c>
      <c r="AK23" s="333">
        <f t="shared" si="12"/>
        <v>0.78506840131623268</v>
      </c>
      <c r="AL23" s="333">
        <f t="shared" si="13"/>
        <v>0</v>
      </c>
      <c r="AM23" s="333">
        <f t="shared" si="14"/>
        <v>0</v>
      </c>
      <c r="AN23" s="335">
        <f t="shared" si="15"/>
        <v>2.5267302677934969</v>
      </c>
      <c r="AO23" s="333">
        <f>AI23/AI$102*'Input| Overheads'!C$53</f>
        <v>4.341660437285421E-2</v>
      </c>
      <c r="AP23" s="333">
        <f>AJ23/AJ$102*'Input| Overheads'!D$53</f>
        <v>3.5002409082281902E-2</v>
      </c>
      <c r="AQ23" s="333">
        <f>AK23/AK$102*'Input| Overheads'!E$53</f>
        <v>3.9593441630655507E-2</v>
      </c>
      <c r="AR23" s="333">
        <f>AL23/AL$102*'Input| Overheads'!F$53</f>
        <v>0</v>
      </c>
      <c r="AS23" s="333">
        <f>AM23/AM$102*'Input| Overheads'!G$53</f>
        <v>0</v>
      </c>
      <c r="AT23" s="473">
        <f t="shared" si="27"/>
        <v>0.11801245508579161</v>
      </c>
      <c r="AU23" s="441">
        <f t="shared" si="16"/>
        <v>0.913775945810125</v>
      </c>
      <c r="AV23" s="441">
        <f t="shared" si="17"/>
        <v>0.90630493412227531</v>
      </c>
      <c r="AW23" s="441">
        <f t="shared" si="18"/>
        <v>0.82466184294688816</v>
      </c>
      <c r="AX23" s="441">
        <f t="shared" si="19"/>
        <v>0</v>
      </c>
      <c r="AY23" s="441">
        <f t="shared" si="20"/>
        <v>0</v>
      </c>
      <c r="AZ23" s="473">
        <f t="shared" si="21"/>
        <v>2.6447427228792884</v>
      </c>
      <c r="BA23" s="417"/>
      <c r="BB23" s="417"/>
      <c r="BC23" s="417"/>
      <c r="BD23" s="417"/>
      <c r="BE23" s="417"/>
      <c r="BF23" s="445"/>
      <c r="BG23" s="441">
        <f t="shared" si="28"/>
        <v>0.913775945810125</v>
      </c>
      <c r="BH23" s="441">
        <f t="shared" si="29"/>
        <v>0.90630493412227531</v>
      </c>
      <c r="BI23" s="441">
        <f t="shared" si="30"/>
        <v>0.82466184294688816</v>
      </c>
      <c r="BJ23" s="441">
        <f t="shared" si="31"/>
        <v>0</v>
      </c>
      <c r="BK23" s="441">
        <f t="shared" si="32"/>
        <v>0</v>
      </c>
      <c r="BL23" s="473">
        <f t="shared" si="33"/>
        <v>2.6447427228792884</v>
      </c>
      <c r="BM23" s="313"/>
      <c r="BN23" s="506">
        <f>100%-BP23</f>
        <v>0.12252490806467697</v>
      </c>
      <c r="BO23" s="505"/>
      <c r="BP23" s="507">
        <v>0.87747509193532303</v>
      </c>
      <c r="BQ23" s="313"/>
      <c r="BR23" s="839" t="s">
        <v>73</v>
      </c>
      <c r="BS23" s="344" t="s">
        <v>69</v>
      </c>
      <c r="BT23" s="344" t="s">
        <v>462</v>
      </c>
      <c r="BU23" s="840" t="s">
        <v>75</v>
      </c>
      <c r="BV23" s="882" t="str">
        <f t="shared" si="23"/>
        <v>Meter Replacement-Meters</v>
      </c>
      <c r="BY23" s="881" t="e">
        <v>#N/A</v>
      </c>
    </row>
    <row r="24" spans="1:77" x14ac:dyDescent="0.2">
      <c r="A24" s="6">
        <v>18</v>
      </c>
      <c r="B24" s="487" t="s">
        <v>57</v>
      </c>
      <c r="C24" s="362" t="s">
        <v>470</v>
      </c>
      <c r="D24" s="472" t="s">
        <v>471</v>
      </c>
      <c r="E24" s="674">
        <v>0</v>
      </c>
      <c r="F24" s="674">
        <v>0</v>
      </c>
      <c r="G24" s="674">
        <v>0</v>
      </c>
      <c r="H24" s="674">
        <v>0</v>
      </c>
      <c r="I24" s="674">
        <v>0</v>
      </c>
      <c r="J24" s="675">
        <v>0</v>
      </c>
      <c r="K24" s="835">
        <v>0</v>
      </c>
      <c r="L24" s="835">
        <v>0</v>
      </c>
      <c r="M24" s="835">
        <v>0</v>
      </c>
      <c r="N24" s="835">
        <v>0</v>
      </c>
      <c r="O24" s="835">
        <v>0</v>
      </c>
      <c r="P24" s="836">
        <v>0</v>
      </c>
      <c r="Q24" s="887" t="s">
        <v>804</v>
      </c>
      <c r="R24" s="887" t="s">
        <v>804</v>
      </c>
      <c r="S24" s="887" t="s">
        <v>804</v>
      </c>
      <c r="T24" s="887" t="s">
        <v>804</v>
      </c>
      <c r="U24" s="887" t="s">
        <v>804</v>
      </c>
      <c r="V24" s="887" t="s">
        <v>804</v>
      </c>
      <c r="W24" s="374">
        <v>0</v>
      </c>
      <c r="X24" s="333">
        <v>3.8844679487559173</v>
      </c>
      <c r="Y24" s="333">
        <v>0</v>
      </c>
      <c r="Z24" s="333">
        <v>0</v>
      </c>
      <c r="AA24" s="333">
        <v>0</v>
      </c>
      <c r="AB24" s="333">
        <v>3.8844679487559173</v>
      </c>
      <c r="AC24" s="374">
        <v>0</v>
      </c>
      <c r="AD24" s="333">
        <v>9.7448072056400215E-2</v>
      </c>
      <c r="AE24" s="333">
        <v>0</v>
      </c>
      <c r="AF24" s="333">
        <v>0</v>
      </c>
      <c r="AG24" s="333">
        <v>0</v>
      </c>
      <c r="AH24" s="441">
        <v>9.7448072056400215E-2</v>
      </c>
      <c r="AI24" s="374">
        <v>0</v>
      </c>
      <c r="AJ24" s="333">
        <v>3.9819160208123177</v>
      </c>
      <c r="AK24" s="333">
        <v>0</v>
      </c>
      <c r="AL24" s="333">
        <v>0</v>
      </c>
      <c r="AM24" s="333">
        <v>0</v>
      </c>
      <c r="AN24" s="335">
        <v>3.9819160208123177</v>
      </c>
      <c r="AO24" s="333">
        <v>0</v>
      </c>
      <c r="AP24" s="333">
        <v>0.15996355971235982</v>
      </c>
      <c r="AQ24" s="333">
        <v>0</v>
      </c>
      <c r="AR24" s="333">
        <v>0</v>
      </c>
      <c r="AS24" s="333">
        <v>0</v>
      </c>
      <c r="AT24" s="473">
        <v>0.15996355971235982</v>
      </c>
      <c r="AU24" s="441">
        <v>0</v>
      </c>
      <c r="AV24" s="441">
        <v>4.1418795805246775</v>
      </c>
      <c r="AW24" s="441">
        <v>0</v>
      </c>
      <c r="AX24" s="441">
        <v>0</v>
      </c>
      <c r="AY24" s="441">
        <v>0</v>
      </c>
      <c r="AZ24" s="473">
        <v>4.1418795805246775</v>
      </c>
      <c r="BA24" s="417"/>
      <c r="BB24" s="417"/>
      <c r="BC24" s="417"/>
      <c r="BD24" s="417"/>
      <c r="BE24" s="417"/>
      <c r="BF24" s="445"/>
      <c r="BG24" s="441">
        <v>0</v>
      </c>
      <c r="BH24" s="441">
        <v>4.1418795805246775</v>
      </c>
      <c r="BI24" s="441">
        <v>0</v>
      </c>
      <c r="BJ24" s="441">
        <v>0</v>
      </c>
      <c r="BK24" s="441">
        <v>0</v>
      </c>
      <c r="BL24" s="473">
        <v>4.1418795805246775</v>
      </c>
      <c r="BM24" s="313"/>
      <c r="BN24" s="506">
        <v>0.88</v>
      </c>
      <c r="BO24" s="505"/>
      <c r="BP24" s="507">
        <v>0.12</v>
      </c>
      <c r="BQ24" s="313"/>
      <c r="BR24" s="839" t="s">
        <v>57</v>
      </c>
      <c r="BS24" s="344" t="s">
        <v>51</v>
      </c>
      <c r="BT24" s="344" t="s">
        <v>462</v>
      </c>
      <c r="BU24" s="840" t="s">
        <v>777</v>
      </c>
      <c r="BV24" s="882" t="s">
        <v>808</v>
      </c>
      <c r="BY24" s="881" t="e">
        <v>#N/A</v>
      </c>
    </row>
    <row r="25" spans="1:77" x14ac:dyDescent="0.2">
      <c r="A25" s="6">
        <v>19</v>
      </c>
      <c r="B25" s="487" t="s">
        <v>57</v>
      </c>
      <c r="C25" s="362" t="s">
        <v>472</v>
      </c>
      <c r="D25" s="472" t="s">
        <v>471</v>
      </c>
      <c r="E25" s="674">
        <v>0</v>
      </c>
      <c r="F25" s="674">
        <v>0</v>
      </c>
      <c r="G25" s="674">
        <v>0</v>
      </c>
      <c r="H25" s="674">
        <v>0</v>
      </c>
      <c r="I25" s="674">
        <v>0</v>
      </c>
      <c r="J25" s="675">
        <v>0</v>
      </c>
      <c r="K25" s="835">
        <v>0</v>
      </c>
      <c r="L25" s="835">
        <v>0</v>
      </c>
      <c r="M25" s="835">
        <v>0</v>
      </c>
      <c r="N25" s="835">
        <v>0</v>
      </c>
      <c r="O25" s="835">
        <v>0</v>
      </c>
      <c r="P25" s="836">
        <v>0</v>
      </c>
      <c r="Q25" s="887" t="s">
        <v>804</v>
      </c>
      <c r="R25" s="887" t="s">
        <v>804</v>
      </c>
      <c r="S25" s="887" t="s">
        <v>804</v>
      </c>
      <c r="T25" s="887" t="s">
        <v>804</v>
      </c>
      <c r="U25" s="887" t="s">
        <v>804</v>
      </c>
      <c r="V25" s="887" t="s">
        <v>804</v>
      </c>
      <c r="W25" s="374">
        <v>0</v>
      </c>
      <c r="X25" s="333">
        <v>0</v>
      </c>
      <c r="Y25" s="333">
        <v>0</v>
      </c>
      <c r="Z25" s="333">
        <v>2.2966028211562839</v>
      </c>
      <c r="AA25" s="333">
        <v>0</v>
      </c>
      <c r="AB25" s="333">
        <v>2.2966028211562839</v>
      </c>
      <c r="AC25" s="374">
        <v>0</v>
      </c>
      <c r="AD25" s="333">
        <v>0</v>
      </c>
      <c r="AE25" s="333">
        <v>0</v>
      </c>
      <c r="AF25" s="333">
        <v>0.10064064709661379</v>
      </c>
      <c r="AG25" s="333">
        <v>0</v>
      </c>
      <c r="AH25" s="441">
        <v>0.10064064709661379</v>
      </c>
      <c r="AI25" s="374">
        <v>0</v>
      </c>
      <c r="AJ25" s="333">
        <v>0</v>
      </c>
      <c r="AK25" s="333">
        <v>0</v>
      </c>
      <c r="AL25" s="333">
        <v>2.3972434682528978</v>
      </c>
      <c r="AM25" s="333">
        <v>0</v>
      </c>
      <c r="AN25" s="335">
        <v>2.3972434682528978</v>
      </c>
      <c r="AO25" s="333">
        <v>0</v>
      </c>
      <c r="AP25" s="333">
        <v>0</v>
      </c>
      <c r="AQ25" s="333">
        <v>0</v>
      </c>
      <c r="AR25" s="333">
        <v>0.10897782925650819</v>
      </c>
      <c r="AS25" s="333">
        <v>0</v>
      </c>
      <c r="AT25" s="473">
        <v>0.10897782925650819</v>
      </c>
      <c r="AU25" s="441">
        <v>0</v>
      </c>
      <c r="AV25" s="441">
        <v>0</v>
      </c>
      <c r="AW25" s="441">
        <v>0</v>
      </c>
      <c r="AX25" s="441">
        <v>2.506221297509406</v>
      </c>
      <c r="AY25" s="441">
        <v>0</v>
      </c>
      <c r="AZ25" s="473">
        <v>2.506221297509406</v>
      </c>
      <c r="BA25" s="417"/>
      <c r="BB25" s="417"/>
      <c r="BC25" s="417"/>
      <c r="BD25" s="417"/>
      <c r="BE25" s="417"/>
      <c r="BF25" s="445"/>
      <c r="BG25" s="441">
        <v>0</v>
      </c>
      <c r="BH25" s="441">
        <v>0</v>
      </c>
      <c r="BI25" s="441">
        <v>0</v>
      </c>
      <c r="BJ25" s="441">
        <v>2.506221297509406</v>
      </c>
      <c r="BK25" s="441">
        <v>0</v>
      </c>
      <c r="BL25" s="473">
        <v>2.506221297509406</v>
      </c>
      <c r="BM25" s="313"/>
      <c r="BN25" s="506">
        <v>0.88</v>
      </c>
      <c r="BO25" s="505"/>
      <c r="BP25" s="507">
        <v>0.12</v>
      </c>
      <c r="BQ25" s="313"/>
      <c r="BR25" s="839" t="s">
        <v>57</v>
      </c>
      <c r="BS25" s="344" t="s">
        <v>51</v>
      </c>
      <c r="BT25" s="344" t="s">
        <v>462</v>
      </c>
      <c r="BU25" s="840" t="s">
        <v>777</v>
      </c>
      <c r="BV25" s="882" t="s">
        <v>808</v>
      </c>
      <c r="BY25" s="881" t="e">
        <v>#N/A</v>
      </c>
    </row>
    <row r="26" spans="1:77" x14ac:dyDescent="0.2">
      <c r="A26" s="6">
        <v>20</v>
      </c>
      <c r="B26" s="487" t="s">
        <v>161</v>
      </c>
      <c r="C26" s="362" t="s">
        <v>473</v>
      </c>
      <c r="D26" s="472" t="s">
        <v>471</v>
      </c>
      <c r="E26" s="674">
        <v>0</v>
      </c>
      <c r="F26" s="674">
        <v>0</v>
      </c>
      <c r="G26" s="674">
        <v>0</v>
      </c>
      <c r="H26" s="674">
        <v>0</v>
      </c>
      <c r="I26" s="674">
        <v>0</v>
      </c>
      <c r="J26" s="675">
        <f t="shared" ref="J26:J31" si="36">SUM(E26:I26)</f>
        <v>0</v>
      </c>
      <c r="K26" s="835">
        <v>0</v>
      </c>
      <c r="L26" s="835">
        <v>0</v>
      </c>
      <c r="M26" s="835">
        <v>0</v>
      </c>
      <c r="N26" s="835">
        <v>0</v>
      </c>
      <c r="O26" s="835">
        <v>0</v>
      </c>
      <c r="P26" s="836">
        <f t="shared" ref="P26:P31" si="37">AVERAGE(K26:O26)</f>
        <v>0</v>
      </c>
      <c r="Q26" s="676">
        <v>0</v>
      </c>
      <c r="R26" s="676">
        <v>4.43</v>
      </c>
      <c r="S26" s="676">
        <v>0</v>
      </c>
      <c r="T26" s="676">
        <v>0</v>
      </c>
      <c r="U26" s="676">
        <v>0</v>
      </c>
      <c r="V26" s="676">
        <f t="shared" si="24"/>
        <v>4.43</v>
      </c>
      <c r="W26" s="374">
        <f t="shared" si="25"/>
        <v>0</v>
      </c>
      <c r="X26" s="333">
        <f t="shared" si="5"/>
        <v>4.6308377322359293</v>
      </c>
      <c r="Y26" s="333">
        <f t="shared" si="6"/>
        <v>0</v>
      </c>
      <c r="Z26" s="333">
        <f t="shared" si="7"/>
        <v>0</v>
      </c>
      <c r="AA26" s="333">
        <f t="shared" si="8"/>
        <v>0</v>
      </c>
      <c r="AB26" s="333">
        <f t="shared" si="26"/>
        <v>4.6308377322359293</v>
      </c>
      <c r="AC26" s="374">
        <f>W26*($BN26*'Input| Real Cost Escalation'!E$22+'Calc| Project Costs '!$BO26*'Input| Real Cost Escalation'!E$23+'Calc| Project Costs '!$BP26*'Input| Real Cost Escalation'!E$24)</f>
        <v>0</v>
      </c>
      <c r="AD26" s="333">
        <f>X26*($BN26*'Input| Real Cost Escalation'!F$22+'Calc| Project Costs '!$BO26*'Input| Real Cost Escalation'!F$23+'Calc| Project Costs '!$BP26*'Input| Real Cost Escalation'!F$24)</f>
        <v>0.11617194811890552</v>
      </c>
      <c r="AE26" s="333">
        <f>Y26*($BN26*'Input| Real Cost Escalation'!G$22+'Calc| Project Costs '!$BO26*'Input| Real Cost Escalation'!G$23+'Calc| Project Costs '!$BP26*'Input| Real Cost Escalation'!G$24)</f>
        <v>0</v>
      </c>
      <c r="AF26" s="333">
        <f>Z26*($BN26*'Input| Real Cost Escalation'!H$22+'Calc| Project Costs '!$BO26*'Input| Real Cost Escalation'!H$23+'Calc| Project Costs '!$BP26*'Input| Real Cost Escalation'!H$24)</f>
        <v>0</v>
      </c>
      <c r="AG26" s="333">
        <f>AA26*($BN26*'Input| Real Cost Escalation'!I$22+'Calc| Project Costs '!$BO26*'Input| Real Cost Escalation'!I$23+'Calc| Project Costs '!$BP26*'Input| Real Cost Escalation'!I$24)</f>
        <v>0</v>
      </c>
      <c r="AH26" s="441">
        <f t="shared" si="9"/>
        <v>0.11617194811890552</v>
      </c>
      <c r="AI26" s="374">
        <f t="shared" si="10"/>
        <v>0</v>
      </c>
      <c r="AJ26" s="333">
        <f t="shared" si="11"/>
        <v>4.7470096803548349</v>
      </c>
      <c r="AK26" s="333">
        <f t="shared" si="12"/>
        <v>0</v>
      </c>
      <c r="AL26" s="333">
        <f t="shared" si="13"/>
        <v>0</v>
      </c>
      <c r="AM26" s="333">
        <f t="shared" si="14"/>
        <v>0</v>
      </c>
      <c r="AN26" s="335">
        <f t="shared" si="15"/>
        <v>4.7470096803548349</v>
      </c>
      <c r="AO26" s="333">
        <f>AI26/AI$102*'Input| Overheads'!C$53</f>
        <v>0</v>
      </c>
      <c r="AP26" s="333">
        <f>AJ26/AJ$102*'Input| Overheads'!D$53</f>
        <v>0.1906992921221082</v>
      </c>
      <c r="AQ26" s="333">
        <f>AK26/AK$102*'Input| Overheads'!E$53</f>
        <v>0</v>
      </c>
      <c r="AR26" s="333">
        <f>AL26/AL$102*'Input| Overheads'!F$53</f>
        <v>0</v>
      </c>
      <c r="AS26" s="333">
        <f>AM26/AM$102*'Input| Overheads'!G$53</f>
        <v>0</v>
      </c>
      <c r="AT26" s="473">
        <f t="shared" si="27"/>
        <v>0.1906992921221082</v>
      </c>
      <c r="AU26" s="441">
        <f t="shared" si="16"/>
        <v>0</v>
      </c>
      <c r="AV26" s="441">
        <f t="shared" si="17"/>
        <v>4.9377089724769432</v>
      </c>
      <c r="AW26" s="441">
        <f t="shared" si="18"/>
        <v>0</v>
      </c>
      <c r="AX26" s="441">
        <f t="shared" si="19"/>
        <v>0</v>
      </c>
      <c r="AY26" s="441">
        <f t="shared" si="20"/>
        <v>0</v>
      </c>
      <c r="AZ26" s="473">
        <f t="shared" si="21"/>
        <v>4.9377089724769432</v>
      </c>
      <c r="BA26" s="417"/>
      <c r="BB26" s="417"/>
      <c r="BC26" s="417"/>
      <c r="BD26" s="417"/>
      <c r="BE26" s="417"/>
      <c r="BF26" s="445"/>
      <c r="BG26" s="441">
        <f t="shared" si="28"/>
        <v>0</v>
      </c>
      <c r="BH26" s="441">
        <f t="shared" si="29"/>
        <v>4.9377089724769432</v>
      </c>
      <c r="BI26" s="441">
        <f t="shared" si="30"/>
        <v>0</v>
      </c>
      <c r="BJ26" s="441">
        <f t="shared" si="31"/>
        <v>0</v>
      </c>
      <c r="BK26" s="441">
        <f t="shared" si="32"/>
        <v>0</v>
      </c>
      <c r="BL26" s="473">
        <f t="shared" si="33"/>
        <v>4.9377089724769432</v>
      </c>
      <c r="BM26" s="313"/>
      <c r="BN26" s="506">
        <f t="shared" ref="BN26:BN45" si="38">100%-BP26</f>
        <v>0.88</v>
      </c>
      <c r="BO26" s="505"/>
      <c r="BP26" s="507">
        <v>0.12</v>
      </c>
      <c r="BQ26" s="313"/>
      <c r="BR26" s="839" t="s">
        <v>432</v>
      </c>
      <c r="BS26" s="344" t="s">
        <v>51</v>
      </c>
      <c r="BT26" s="344" t="s">
        <v>462</v>
      </c>
      <c r="BU26" s="840" t="s">
        <v>766</v>
      </c>
      <c r="BV26" s="882" t="str">
        <f>BR26&amp;"-"&amp;BS26</f>
        <v>Growth new areas-Mains</v>
      </c>
      <c r="BY26" s="881" t="e">
        <v>#N/A</v>
      </c>
    </row>
    <row r="27" spans="1:77" x14ac:dyDescent="0.2">
      <c r="A27" s="6">
        <v>21</v>
      </c>
      <c r="B27" s="487" t="s">
        <v>474</v>
      </c>
      <c r="C27" s="362" t="s">
        <v>475</v>
      </c>
      <c r="D27" s="472" t="s">
        <v>471</v>
      </c>
      <c r="E27" s="674">
        <v>0</v>
      </c>
      <c r="F27" s="674">
        <v>0</v>
      </c>
      <c r="G27" s="674">
        <v>0</v>
      </c>
      <c r="H27" s="674">
        <v>0</v>
      </c>
      <c r="I27" s="674">
        <v>0</v>
      </c>
      <c r="J27" s="675">
        <v>0</v>
      </c>
      <c r="K27" s="835">
        <v>0</v>
      </c>
      <c r="L27" s="835">
        <v>0</v>
      </c>
      <c r="M27" s="835">
        <v>0</v>
      </c>
      <c r="N27" s="835">
        <v>0</v>
      </c>
      <c r="O27" s="835">
        <v>0</v>
      </c>
      <c r="P27" s="836">
        <v>0</v>
      </c>
      <c r="Q27" s="887" t="s">
        <v>804</v>
      </c>
      <c r="R27" s="887" t="s">
        <v>804</v>
      </c>
      <c r="S27" s="887" t="s">
        <v>804</v>
      </c>
      <c r="T27" s="887" t="s">
        <v>804</v>
      </c>
      <c r="U27" s="887" t="s">
        <v>804</v>
      </c>
      <c r="V27" s="887" t="s">
        <v>804</v>
      </c>
      <c r="W27" s="374">
        <v>0.53663360230714152</v>
      </c>
      <c r="X27" s="333">
        <v>0.53663360230714152</v>
      </c>
      <c r="Y27" s="333">
        <v>0.53663360230714152</v>
      </c>
      <c r="Z27" s="333">
        <v>0.53663360230714152</v>
      </c>
      <c r="AA27" s="333">
        <v>0.53663360230714152</v>
      </c>
      <c r="AB27" s="333">
        <v>2.6831680115357077</v>
      </c>
      <c r="AC27" s="374">
        <v>7.3782807486881333E-3</v>
      </c>
      <c r="AD27" s="333">
        <v>1.0708655320240339E-2</v>
      </c>
      <c r="AE27" s="333">
        <v>1.422446013035107E-2</v>
      </c>
      <c r="AF27" s="333">
        <v>1.8705992580513902E-2</v>
      </c>
      <c r="AG27" s="333">
        <v>2.313414880144567E-2</v>
      </c>
      <c r="AH27" s="441">
        <v>7.4151537581239116E-2</v>
      </c>
      <c r="AI27" s="374">
        <v>0.5440118830558297</v>
      </c>
      <c r="AJ27" s="333">
        <v>0.54734225762738187</v>
      </c>
      <c r="AK27" s="333">
        <v>0.55085806243749258</v>
      </c>
      <c r="AL27" s="333">
        <v>0.55533959488765539</v>
      </c>
      <c r="AM27" s="333">
        <v>0.55976775110858723</v>
      </c>
      <c r="AN27" s="335">
        <v>2.7573195491169469</v>
      </c>
      <c r="AO27" s="333">
        <v>2.7137238122546984E-2</v>
      </c>
      <c r="AP27" s="333">
        <v>2.1988112118249598E-2</v>
      </c>
      <c r="AQ27" s="333">
        <v>2.778148567096568E-2</v>
      </c>
      <c r="AR27" s="333">
        <v>2.5245539033693507E-2</v>
      </c>
      <c r="AS27" s="333">
        <v>2.9318714908490626E-2</v>
      </c>
      <c r="AT27" s="473">
        <v>0.1314710898539464</v>
      </c>
      <c r="AU27" s="441">
        <v>0.57114912117837668</v>
      </c>
      <c r="AV27" s="441">
        <v>0.56933036974563145</v>
      </c>
      <c r="AW27" s="441">
        <v>0.5786395481084583</v>
      </c>
      <c r="AX27" s="441">
        <v>0.58058513392134892</v>
      </c>
      <c r="AY27" s="441">
        <v>0.58908646601707781</v>
      </c>
      <c r="AZ27" s="473">
        <v>2.8887906389708933</v>
      </c>
      <c r="BA27" s="417"/>
      <c r="BB27" s="417"/>
      <c r="BC27" s="417"/>
      <c r="BD27" s="417"/>
      <c r="BE27" s="417"/>
      <c r="BF27" s="445"/>
      <c r="BG27" s="441">
        <v>0.57114912117837668</v>
      </c>
      <c r="BH27" s="441">
        <v>0.56933036974563145</v>
      </c>
      <c r="BI27" s="441">
        <v>0.5786395481084583</v>
      </c>
      <c r="BJ27" s="441">
        <v>0.58058513392134892</v>
      </c>
      <c r="BK27" s="441">
        <v>0.58908646601707781</v>
      </c>
      <c r="BL27" s="473">
        <v>2.8887906389708933</v>
      </c>
      <c r="BM27" s="313"/>
      <c r="BN27" s="506">
        <v>0.7</v>
      </c>
      <c r="BO27" s="505"/>
      <c r="BP27" s="507">
        <v>0.3</v>
      </c>
      <c r="BQ27" s="313"/>
      <c r="BR27" s="839" t="s">
        <v>80</v>
      </c>
      <c r="BS27" s="344" t="s">
        <v>80</v>
      </c>
      <c r="BT27" s="344" t="s">
        <v>465</v>
      </c>
      <c r="BU27" s="840" t="s">
        <v>82</v>
      </c>
      <c r="BV27" s="882" t="s">
        <v>807</v>
      </c>
      <c r="BY27" s="881" t="e">
        <v>#N/A</v>
      </c>
    </row>
    <row r="28" spans="1:77" x14ac:dyDescent="0.2">
      <c r="A28" s="6">
        <v>22</v>
      </c>
      <c r="B28" s="487" t="s">
        <v>474</v>
      </c>
      <c r="C28" s="362" t="s">
        <v>476</v>
      </c>
      <c r="D28" s="472" t="s">
        <v>471</v>
      </c>
      <c r="E28" s="674">
        <v>0</v>
      </c>
      <c r="F28" s="674">
        <v>0</v>
      </c>
      <c r="G28" s="674">
        <v>0</v>
      </c>
      <c r="H28" s="674">
        <v>0</v>
      </c>
      <c r="I28" s="674">
        <v>0</v>
      </c>
      <c r="J28" s="675">
        <v>0</v>
      </c>
      <c r="K28" s="835">
        <v>0</v>
      </c>
      <c r="L28" s="835">
        <v>0</v>
      </c>
      <c r="M28" s="835">
        <v>0</v>
      </c>
      <c r="N28" s="835">
        <v>0</v>
      </c>
      <c r="O28" s="835">
        <v>0</v>
      </c>
      <c r="P28" s="836">
        <v>0</v>
      </c>
      <c r="Q28" s="887" t="s">
        <v>804</v>
      </c>
      <c r="R28" s="887" t="s">
        <v>804</v>
      </c>
      <c r="S28" s="887" t="s">
        <v>804</v>
      </c>
      <c r="T28" s="887" t="s">
        <v>804</v>
      </c>
      <c r="U28" s="887" t="s">
        <v>804</v>
      </c>
      <c r="V28" s="887" t="s">
        <v>804</v>
      </c>
      <c r="W28" s="374">
        <v>0.66587892447726571</v>
      </c>
      <c r="X28" s="333">
        <v>0.14321100887501634</v>
      </c>
      <c r="Y28" s="333">
        <v>9.617089647081388E-2</v>
      </c>
      <c r="Z28" s="333">
        <v>6.2720149872269926E-2</v>
      </c>
      <c r="AA28" s="333">
        <v>6.2720149872269926E-2</v>
      </c>
      <c r="AB28" s="333">
        <v>1.0307011295676358</v>
      </c>
      <c r="AC28" s="374">
        <v>9.0245100555190871E-3</v>
      </c>
      <c r="AD28" s="333">
        <v>2.8169849824748973E-3</v>
      </c>
      <c r="AE28" s="333">
        <v>2.5127694546703111E-3</v>
      </c>
      <c r="AF28" s="333">
        <v>2.1550682696444582E-3</v>
      </c>
      <c r="AG28" s="333">
        <v>2.6652245162955843E-3</v>
      </c>
      <c r="AH28" s="441">
        <v>1.9174557278604336E-2</v>
      </c>
      <c r="AI28" s="374">
        <v>0.67490343453278479</v>
      </c>
      <c r="AJ28" s="333">
        <v>0.14602799385749124</v>
      </c>
      <c r="AK28" s="333">
        <v>9.8683665925484193E-2</v>
      </c>
      <c r="AL28" s="333">
        <v>6.4875218141914381E-2</v>
      </c>
      <c r="AM28" s="333">
        <v>6.5385374388565509E-2</v>
      </c>
      <c r="AN28" s="335">
        <v>1.0498756868462402</v>
      </c>
      <c r="AO28" s="333">
        <v>3.3666571968541698E-2</v>
      </c>
      <c r="AP28" s="333">
        <v>5.8663109902387153E-3</v>
      </c>
      <c r="AQ28" s="333">
        <v>4.9769242529300334E-3</v>
      </c>
      <c r="AR28" s="333">
        <v>2.9492041752441729E-3</v>
      </c>
      <c r="AS28" s="333">
        <v>3.4246616513486892E-3</v>
      </c>
      <c r="AT28" s="473">
        <v>5.0883673038303309E-2</v>
      </c>
      <c r="AU28" s="441">
        <v>0.70857000650132651</v>
      </c>
      <c r="AV28" s="441">
        <v>0.15189430484772995</v>
      </c>
      <c r="AW28" s="441">
        <v>0.10366059017841422</v>
      </c>
      <c r="AX28" s="441">
        <v>6.7824422317158559E-2</v>
      </c>
      <c r="AY28" s="441">
        <v>6.8810036039914202E-2</v>
      </c>
      <c r="AZ28" s="473">
        <v>1.1007593598845435</v>
      </c>
      <c r="BA28" s="417"/>
      <c r="BB28" s="417"/>
      <c r="BC28" s="417"/>
      <c r="BD28" s="417"/>
      <c r="BE28" s="417"/>
      <c r="BF28" s="445"/>
      <c r="BG28" s="441">
        <v>0.70857000650132651</v>
      </c>
      <c r="BH28" s="441">
        <v>0.15189430484772995</v>
      </c>
      <c r="BI28" s="441">
        <v>0.10366059017841422</v>
      </c>
      <c r="BJ28" s="441">
        <v>6.7824422317158559E-2</v>
      </c>
      <c r="BK28" s="441">
        <v>6.8810036039914202E-2</v>
      </c>
      <c r="BL28" s="473">
        <v>1.1007593598845433</v>
      </c>
      <c r="BM28" s="313"/>
      <c r="BN28" s="506">
        <v>0.69</v>
      </c>
      <c r="BO28" s="505"/>
      <c r="BP28" s="507">
        <v>0.31</v>
      </c>
      <c r="BQ28" s="313"/>
      <c r="BR28" s="839" t="s">
        <v>80</v>
      </c>
      <c r="BS28" s="344" t="s">
        <v>80</v>
      </c>
      <c r="BT28" s="344" t="s">
        <v>465</v>
      </c>
      <c r="BU28" s="840" t="s">
        <v>84</v>
      </c>
      <c r="BV28" s="882" t="s">
        <v>807</v>
      </c>
      <c r="BY28" s="881" t="e">
        <v>#N/A</v>
      </c>
    </row>
    <row r="29" spans="1:77" x14ac:dyDescent="0.2">
      <c r="A29" s="6">
        <v>23</v>
      </c>
      <c r="B29" s="487" t="s">
        <v>477</v>
      </c>
      <c r="C29" s="807" t="s">
        <v>478</v>
      </c>
      <c r="D29" s="472" t="s">
        <v>471</v>
      </c>
      <c r="E29" s="674">
        <v>0</v>
      </c>
      <c r="F29" s="674">
        <v>0</v>
      </c>
      <c r="G29" s="674">
        <v>0</v>
      </c>
      <c r="H29" s="674">
        <v>0</v>
      </c>
      <c r="I29" s="674">
        <v>0</v>
      </c>
      <c r="J29" s="675">
        <f t="shared" si="36"/>
        <v>0</v>
      </c>
      <c r="K29" s="835">
        <v>0</v>
      </c>
      <c r="L29" s="835">
        <v>0</v>
      </c>
      <c r="M29" s="835">
        <v>0</v>
      </c>
      <c r="N29" s="835">
        <v>0</v>
      </c>
      <c r="O29" s="835">
        <v>0</v>
      </c>
      <c r="P29" s="836">
        <f t="shared" si="37"/>
        <v>0</v>
      </c>
      <c r="Q29" s="676">
        <v>0.48199999999999998</v>
      </c>
      <c r="R29" s="676">
        <v>0.48199999999999998</v>
      </c>
      <c r="S29" s="676">
        <v>0.64800000000000002</v>
      </c>
      <c r="T29" s="676">
        <v>0.64800000000000002</v>
      </c>
      <c r="U29" s="676">
        <v>0.54500000000000004</v>
      </c>
      <c r="V29" s="676">
        <f t="shared" si="24"/>
        <v>2.8050000000000002</v>
      </c>
      <c r="W29" s="374">
        <f t="shared" si="25"/>
        <v>0.50385187064056836</v>
      </c>
      <c r="X29" s="333">
        <f t="shared" si="5"/>
        <v>0.50385187064056836</v>
      </c>
      <c r="Y29" s="333">
        <f t="shared" si="6"/>
        <v>0.67737761862051515</v>
      </c>
      <c r="Z29" s="333">
        <f t="shared" si="7"/>
        <v>0.67737761862051515</v>
      </c>
      <c r="AA29" s="333">
        <f t="shared" si="8"/>
        <v>0.56970802800645182</v>
      </c>
      <c r="AB29" s="333">
        <f t="shared" si="26"/>
        <v>2.9321670065286187</v>
      </c>
      <c r="AC29" s="374">
        <f>W29*($BN29*'Input| Real Cost Escalation'!E$22+'Calc| Project Costs '!$BO29*'Input| Real Cost Escalation'!E$23+'Calc| Project Costs '!$BP29*'Input| Real Cost Escalation'!E$24)</f>
        <v>8.5110001779486535E-3</v>
      </c>
      <c r="AD29" s="333">
        <f>X29*($BN29*'Input| Real Cost Escalation'!F$22+'Calc| Project Costs '!$BO29*'Input| Real Cost Escalation'!F$23+'Calc| Project Costs '!$BP29*'Input| Real Cost Escalation'!F$24)</f>
        <v>1.2352656457584833E-2</v>
      </c>
      <c r="AE29" s="333">
        <f>Y29*($BN29*'Input| Real Cost Escalation'!G$22+'Calc| Project Costs '!$BO29*'Input| Real Cost Escalation'!G$23+'Calc| Project Costs '!$BP29*'Input| Real Cost Escalation'!G$24)</f>
        <v>2.2059170789204021E-2</v>
      </c>
      <c r="AF29" s="333">
        <f>Z29*($BN29*'Input| Real Cost Escalation'!H$22+'Calc| Project Costs '!$BO29*'Input| Real Cost Escalation'!H$23+'Calc| Project Costs '!$BP29*'Input| Real Cost Escalation'!H$24)</f>
        <v>2.9009092881822799E-2</v>
      </c>
      <c r="AG29" s="333">
        <f>AA29*($BN29*'Input| Real Cost Escalation'!I$22+'Calc| Project Costs '!$BO29*'Input| Real Cost Escalation'!I$23+'Calc| Project Costs '!$BP29*'Input| Real Cost Escalation'!I$24)</f>
        <v>3.0173689149462328E-2</v>
      </c>
      <c r="AH29" s="441">
        <f t="shared" si="9"/>
        <v>0.10210560945602262</v>
      </c>
      <c r="AI29" s="374">
        <f t="shared" si="10"/>
        <v>0.51236287081851706</v>
      </c>
      <c r="AJ29" s="333">
        <f t="shared" si="11"/>
        <v>0.51620452709815323</v>
      </c>
      <c r="AK29" s="333">
        <f t="shared" si="12"/>
        <v>0.69943678940971921</v>
      </c>
      <c r="AL29" s="333">
        <f t="shared" si="13"/>
        <v>0.706386711502338</v>
      </c>
      <c r="AM29" s="333">
        <f t="shared" si="14"/>
        <v>0.5998817171559141</v>
      </c>
      <c r="AN29" s="335">
        <f t="shared" si="15"/>
        <v>3.0342726159846412</v>
      </c>
      <c r="AO29" s="333">
        <f>AI29/AI$102*'Input| Overheads'!C$53</f>
        <v>2.55584733782864E-2</v>
      </c>
      <c r="AP29" s="333">
        <f>AJ29/AJ$102*'Input| Overheads'!D$53</f>
        <v>2.0737231338548087E-2</v>
      </c>
      <c r="AQ29" s="333">
        <f>AK29/AK$102*'Input| Overheads'!E$53</f>
        <v>3.5274773063591662E-2</v>
      </c>
      <c r="AR29" s="333">
        <f>AL29/AL$102*'Input| Overheads'!F$53</f>
        <v>3.211208684250632E-2</v>
      </c>
      <c r="AS29" s="333">
        <f>AM29/AM$102*'Input| Overheads'!G$53</f>
        <v>3.1419746866943522E-2</v>
      </c>
      <c r="AT29" s="473">
        <f t="shared" si="27"/>
        <v>0.14510231148987598</v>
      </c>
      <c r="AU29" s="441">
        <f t="shared" si="16"/>
        <v>0.53792134419680349</v>
      </c>
      <c r="AV29" s="441">
        <f t="shared" si="17"/>
        <v>0.53694175843670133</v>
      </c>
      <c r="AW29" s="441">
        <f t="shared" si="18"/>
        <v>0.73471156247331082</v>
      </c>
      <c r="AX29" s="441">
        <f t="shared" si="19"/>
        <v>0.73849879834484433</v>
      </c>
      <c r="AY29" s="441">
        <f t="shared" si="20"/>
        <v>0.63130146402285758</v>
      </c>
      <c r="AZ29" s="473">
        <f t="shared" si="21"/>
        <v>3.1793749274745173</v>
      </c>
      <c r="BA29" s="417"/>
      <c r="BB29" s="417"/>
      <c r="BC29" s="417"/>
      <c r="BD29" s="417"/>
      <c r="BE29" s="417"/>
      <c r="BF29" s="445"/>
      <c r="BG29" s="441">
        <f t="shared" si="28"/>
        <v>0.53792134419680349</v>
      </c>
      <c r="BH29" s="441">
        <f t="shared" si="29"/>
        <v>0.53694175843670133</v>
      </c>
      <c r="BI29" s="441">
        <f t="shared" si="30"/>
        <v>0.73471156247331082</v>
      </c>
      <c r="BJ29" s="441">
        <f t="shared" si="31"/>
        <v>0.73849879834484433</v>
      </c>
      <c r="BK29" s="441">
        <f t="shared" si="32"/>
        <v>0.63130146402285758</v>
      </c>
      <c r="BL29" s="473">
        <f t="shared" si="33"/>
        <v>3.1793749274745178</v>
      </c>
      <c r="BM29" s="313"/>
      <c r="BN29" s="506">
        <f t="shared" si="38"/>
        <v>0.86</v>
      </c>
      <c r="BO29" s="505"/>
      <c r="BP29" s="507">
        <v>0.14000000000000001</v>
      </c>
      <c r="BQ29" s="313"/>
      <c r="BR29" s="839" t="s">
        <v>87</v>
      </c>
      <c r="BS29" s="823" t="s">
        <v>86</v>
      </c>
      <c r="BT29" s="344" t="s">
        <v>465</v>
      </c>
      <c r="BU29" s="840" t="s">
        <v>89</v>
      </c>
      <c r="BV29" s="882" t="str">
        <f t="shared" si="23"/>
        <v>Other Distribution System-Other Distribution System Equipment</v>
      </c>
      <c r="BY29" s="881" t="e">
        <v>#N/A</v>
      </c>
    </row>
    <row r="30" spans="1:77" x14ac:dyDescent="0.2">
      <c r="A30" s="6">
        <v>24</v>
      </c>
      <c r="B30" s="487" t="s">
        <v>477</v>
      </c>
      <c r="C30" s="807" t="s">
        <v>479</v>
      </c>
      <c r="D30" s="472" t="s">
        <v>471</v>
      </c>
      <c r="E30" s="674">
        <v>0</v>
      </c>
      <c r="F30" s="674">
        <v>0</v>
      </c>
      <c r="G30" s="674">
        <v>0</v>
      </c>
      <c r="H30" s="674">
        <v>0</v>
      </c>
      <c r="I30" s="674">
        <v>0</v>
      </c>
      <c r="J30" s="675">
        <f t="shared" si="36"/>
        <v>0</v>
      </c>
      <c r="K30" s="835">
        <v>0</v>
      </c>
      <c r="L30" s="835">
        <v>0</v>
      </c>
      <c r="M30" s="835">
        <v>0</v>
      </c>
      <c r="N30" s="835">
        <v>0</v>
      </c>
      <c r="O30" s="835">
        <v>0</v>
      </c>
      <c r="P30" s="836">
        <f t="shared" si="37"/>
        <v>0</v>
      </c>
      <c r="Q30" s="676">
        <v>0.4395</v>
      </c>
      <c r="R30" s="676">
        <v>0.72299999999999998</v>
      </c>
      <c r="S30" s="676">
        <v>0.4395</v>
      </c>
      <c r="T30" s="676">
        <v>0.4395</v>
      </c>
      <c r="U30" s="676">
        <v>0.439</v>
      </c>
      <c r="V30" s="676">
        <f t="shared" si="24"/>
        <v>2.4805000000000001</v>
      </c>
      <c r="W30" s="374">
        <f t="shared" si="25"/>
        <v>0.45942509781437718</v>
      </c>
      <c r="X30" s="333">
        <f t="shared" si="5"/>
        <v>0.75577780596085253</v>
      </c>
      <c r="Y30" s="333">
        <f t="shared" si="6"/>
        <v>0.45942509781437718</v>
      </c>
      <c r="Z30" s="333">
        <f t="shared" si="7"/>
        <v>0.45942509781437718</v>
      </c>
      <c r="AA30" s="333">
        <f t="shared" si="8"/>
        <v>0.45890242989877494</v>
      </c>
      <c r="AB30" s="333">
        <f t="shared" si="26"/>
        <v>2.5929555293027589</v>
      </c>
      <c r="AC30" s="374">
        <f>W30*($BN30*'Input| Real Cost Escalation'!E$22+'Calc| Project Costs '!$BO30*'Input| Real Cost Escalation'!E$23+'Calc| Project Costs '!$BP30*'Input| Real Cost Escalation'!E$24)</f>
        <v>7.5800710356438384E-3</v>
      </c>
      <c r="AD30" s="333">
        <f>X30*($BN30*'Input| Real Cost Escalation'!F$22+'Calc| Project Costs '!$BO30*'Input| Real Cost Escalation'!F$23+'Calc| Project Costs '!$BP30*'Input| Real Cost Escalation'!F$24)</f>
        <v>1.8098078065763825E-2</v>
      </c>
      <c r="AE30" s="333">
        <f>Y30*($BN30*'Input| Real Cost Escalation'!G$22+'Calc| Project Costs '!$BO30*'Input| Real Cost Escalation'!G$23+'Calc| Project Costs '!$BP30*'Input| Real Cost Escalation'!G$24)</f>
        <v>1.4613488142331217E-2</v>
      </c>
      <c r="AF30" s="333">
        <f>Z30*($BN30*'Input| Real Cost Escalation'!H$22+'Calc| Project Costs '!$BO30*'Input| Real Cost Escalation'!H$23+'Calc| Project Costs '!$BP30*'Input| Real Cost Escalation'!H$24)</f>
        <v>1.9217587048003412E-2</v>
      </c>
      <c r="AG30" s="333">
        <f>AA30*($BN30*'Input| Real Cost Escalation'!I$22+'Calc| Project Costs '!$BO30*'Input| Real Cost Escalation'!I$23+'Calc| Project Costs '!$BP30*'Input| Real Cost Escalation'!I$24)</f>
        <v>2.3739811416163274E-2</v>
      </c>
      <c r="AH30" s="441">
        <f t="shared" si="9"/>
        <v>8.3249035707905567E-2</v>
      </c>
      <c r="AI30" s="374">
        <f t="shared" si="10"/>
        <v>0.46700516885002102</v>
      </c>
      <c r="AJ30" s="333">
        <f t="shared" si="11"/>
        <v>0.77387588402661633</v>
      </c>
      <c r="AK30" s="333">
        <f t="shared" si="12"/>
        <v>0.47403858595670839</v>
      </c>
      <c r="AL30" s="333">
        <f t="shared" si="13"/>
        <v>0.4786426848623806</v>
      </c>
      <c r="AM30" s="333">
        <f t="shared" si="14"/>
        <v>0.48264224131493821</v>
      </c>
      <c r="AN30" s="335">
        <f t="shared" si="15"/>
        <v>2.6762045650106643</v>
      </c>
      <c r="AO30" s="333">
        <f>AI30/AI$102*'Input| Overheads'!C$53</f>
        <v>2.3295870671712293E-2</v>
      </c>
      <c r="AP30" s="333">
        <f>AJ30/AJ$102*'Input| Overheads'!D$53</f>
        <v>3.1088536407453699E-2</v>
      </c>
      <c r="AQ30" s="333">
        <f>AK30/AK$102*'Input| Overheads'!E$53</f>
        <v>2.3907240505780029E-2</v>
      </c>
      <c r="AR30" s="333">
        <f>AL30/AL$102*'Input| Overheads'!F$53</f>
        <v>2.1758924980542022E-2</v>
      </c>
      <c r="AS30" s="333">
        <f>AM30/AM$102*'Input| Overheads'!G$53</f>
        <v>2.5279145231006019E-2</v>
      </c>
      <c r="AT30" s="473">
        <f t="shared" si="27"/>
        <v>0.12532971779649404</v>
      </c>
      <c r="AU30" s="441">
        <f t="shared" si="16"/>
        <v>0.49030103952173332</v>
      </c>
      <c r="AV30" s="441">
        <f t="shared" si="17"/>
        <v>0.80496442043407002</v>
      </c>
      <c r="AW30" s="441">
        <f t="shared" si="18"/>
        <v>0.49794582646248842</v>
      </c>
      <c r="AX30" s="441">
        <f t="shared" si="19"/>
        <v>0.50040160984292259</v>
      </c>
      <c r="AY30" s="441">
        <f t="shared" si="20"/>
        <v>0.50792138654594421</v>
      </c>
      <c r="AZ30" s="473">
        <f t="shared" si="21"/>
        <v>2.8015342828071583</v>
      </c>
      <c r="BA30" s="417"/>
      <c r="BB30" s="417"/>
      <c r="BC30" s="417"/>
      <c r="BD30" s="417"/>
      <c r="BE30" s="417"/>
      <c r="BF30" s="445"/>
      <c r="BG30" s="441">
        <f t="shared" si="28"/>
        <v>0.49030103952173332</v>
      </c>
      <c r="BH30" s="441">
        <f t="shared" si="29"/>
        <v>0.80496442043407002</v>
      </c>
      <c r="BI30" s="441">
        <f t="shared" si="30"/>
        <v>0.49794582646248842</v>
      </c>
      <c r="BJ30" s="441">
        <f t="shared" si="31"/>
        <v>0.50040160984292259</v>
      </c>
      <c r="BK30" s="441">
        <f t="shared" si="32"/>
        <v>0.50792138654594421</v>
      </c>
      <c r="BL30" s="473">
        <f t="shared" si="33"/>
        <v>2.8015342828071583</v>
      </c>
      <c r="BM30" s="313"/>
      <c r="BN30" s="506">
        <f t="shared" si="38"/>
        <v>0.84</v>
      </c>
      <c r="BO30" s="505"/>
      <c r="BP30" s="507">
        <v>0.16</v>
      </c>
      <c r="BQ30" s="313"/>
      <c r="BR30" s="839" t="s">
        <v>87</v>
      </c>
      <c r="BS30" s="823" t="s">
        <v>86</v>
      </c>
      <c r="BT30" s="344" t="s">
        <v>465</v>
      </c>
      <c r="BU30" s="840" t="s">
        <v>89</v>
      </c>
      <c r="BV30" s="882" t="str">
        <f t="shared" si="23"/>
        <v>Other Distribution System-Other Distribution System Equipment</v>
      </c>
      <c r="BY30" s="881" t="e">
        <v>#N/A</v>
      </c>
    </row>
    <row r="31" spans="1:77" x14ac:dyDescent="0.2">
      <c r="A31" s="6">
        <v>25</v>
      </c>
      <c r="B31" s="487" t="s">
        <v>477</v>
      </c>
      <c r="C31" s="807" t="s">
        <v>480</v>
      </c>
      <c r="D31" s="472" t="s">
        <v>471</v>
      </c>
      <c r="E31" s="674">
        <v>0</v>
      </c>
      <c r="F31" s="674">
        <v>0</v>
      </c>
      <c r="G31" s="674">
        <v>0</v>
      </c>
      <c r="H31" s="674">
        <v>0</v>
      </c>
      <c r="I31" s="674">
        <v>0</v>
      </c>
      <c r="J31" s="675">
        <f t="shared" si="36"/>
        <v>0</v>
      </c>
      <c r="K31" s="835">
        <v>0</v>
      </c>
      <c r="L31" s="835">
        <v>0</v>
      </c>
      <c r="M31" s="835">
        <v>0</v>
      </c>
      <c r="N31" s="835">
        <v>0</v>
      </c>
      <c r="O31" s="835">
        <v>0</v>
      </c>
      <c r="P31" s="836">
        <f t="shared" si="37"/>
        <v>0</v>
      </c>
      <c r="Q31" s="676">
        <v>0</v>
      </c>
      <c r="R31" s="676">
        <v>0.2525</v>
      </c>
      <c r="S31" s="676">
        <v>0</v>
      </c>
      <c r="T31" s="676">
        <v>0</v>
      </c>
      <c r="U31" s="676">
        <v>0.2525</v>
      </c>
      <c r="V31" s="676">
        <f t="shared" si="24"/>
        <v>0.505</v>
      </c>
      <c r="W31" s="374">
        <f t="shared" si="25"/>
        <v>0</v>
      </c>
      <c r="X31" s="333">
        <f t="shared" si="5"/>
        <v>0.26394729737913591</v>
      </c>
      <c r="Y31" s="333">
        <f t="shared" si="6"/>
        <v>0</v>
      </c>
      <c r="Z31" s="333">
        <f t="shared" si="7"/>
        <v>0</v>
      </c>
      <c r="AA31" s="333">
        <f t="shared" si="8"/>
        <v>0.26394729737913591</v>
      </c>
      <c r="AB31" s="333">
        <f t="shared" si="26"/>
        <v>0.52789459475827183</v>
      </c>
      <c r="AC31" s="374">
        <f>W31*($BN31*'Input| Real Cost Escalation'!E$22+'Calc| Project Costs '!$BO31*'Input| Real Cost Escalation'!E$23+'Calc| Project Costs '!$BP31*'Input| Real Cost Escalation'!E$24)</f>
        <v>0</v>
      </c>
      <c r="AD31" s="333">
        <f>X31*($BN31*'Input| Real Cost Escalation'!F$22+'Calc| Project Costs '!$BO31*'Input| Real Cost Escalation'!F$23+'Calc| Project Costs '!$BP31*'Input| Real Cost Escalation'!F$24)</f>
        <v>6.3205597670890259E-3</v>
      </c>
      <c r="AE31" s="333">
        <f>Y31*($BN31*'Input| Real Cost Escalation'!G$22+'Calc| Project Costs '!$BO31*'Input| Real Cost Escalation'!G$23+'Calc| Project Costs '!$BP31*'Input| Real Cost Escalation'!G$24)</f>
        <v>0</v>
      </c>
      <c r="AF31" s="333">
        <f>Z31*($BN31*'Input| Real Cost Escalation'!H$22+'Calc| Project Costs '!$BO31*'Input| Real Cost Escalation'!H$23+'Calc| Project Costs '!$BP31*'Input| Real Cost Escalation'!H$24)</f>
        <v>0</v>
      </c>
      <c r="AG31" s="333">
        <f>AA31*($BN31*'Input| Real Cost Escalation'!I$22+'Calc| Project Costs '!$BO31*'Input| Real Cost Escalation'!I$23+'Calc| Project Costs '!$BP31*'Input| Real Cost Escalation'!I$24)</f>
        <v>1.3654447340731722E-2</v>
      </c>
      <c r="AH31" s="441">
        <f t="shared" si="9"/>
        <v>1.9975007107820748E-2</v>
      </c>
      <c r="AI31" s="374">
        <f t="shared" si="10"/>
        <v>0</v>
      </c>
      <c r="AJ31" s="333">
        <f t="shared" si="11"/>
        <v>0.27026785714622492</v>
      </c>
      <c r="AK31" s="333">
        <f t="shared" si="12"/>
        <v>0</v>
      </c>
      <c r="AL31" s="333">
        <f t="shared" si="13"/>
        <v>0</v>
      </c>
      <c r="AM31" s="333">
        <f t="shared" si="14"/>
        <v>0.27760174471986765</v>
      </c>
      <c r="AN31" s="335">
        <f t="shared" si="15"/>
        <v>0.54786960186609257</v>
      </c>
      <c r="AO31" s="333">
        <f>AI31/AI$102*'Input| Overheads'!C$53</f>
        <v>0</v>
      </c>
      <c r="AP31" s="333">
        <f>AJ31/AJ$102*'Input| Overheads'!D$53</f>
        <v>1.0857338095272557E-2</v>
      </c>
      <c r="AQ31" s="333">
        <f>AK31/AK$102*'Input| Overheads'!E$53</f>
        <v>0</v>
      </c>
      <c r="AR31" s="333">
        <f>AL31/AL$102*'Input| Overheads'!F$53</f>
        <v>0</v>
      </c>
      <c r="AS31" s="333">
        <f>AM31/AM$102*'Input| Overheads'!G$53</f>
        <v>1.4539827268403235E-2</v>
      </c>
      <c r="AT31" s="473">
        <f t="shared" si="27"/>
        <v>2.539716536367579E-2</v>
      </c>
      <c r="AU31" s="441">
        <f t="shared" si="16"/>
        <v>0</v>
      </c>
      <c r="AV31" s="441">
        <f t="shared" si="17"/>
        <v>0.28112519524149748</v>
      </c>
      <c r="AW31" s="441">
        <f t="shared" si="18"/>
        <v>0</v>
      </c>
      <c r="AX31" s="441">
        <f t="shared" si="19"/>
        <v>0</v>
      </c>
      <c r="AY31" s="441">
        <f t="shared" si="20"/>
        <v>0.2921415719882709</v>
      </c>
      <c r="AZ31" s="473">
        <f t="shared" si="21"/>
        <v>0.57326676722976833</v>
      </c>
      <c r="BA31" s="417"/>
      <c r="BB31" s="417"/>
      <c r="BC31" s="417"/>
      <c r="BD31" s="417"/>
      <c r="BE31" s="417"/>
      <c r="BF31" s="445"/>
      <c r="BG31" s="441">
        <f t="shared" si="28"/>
        <v>0</v>
      </c>
      <c r="BH31" s="441">
        <f t="shared" si="29"/>
        <v>0.28112519524149748</v>
      </c>
      <c r="BI31" s="441">
        <f t="shared" si="30"/>
        <v>0</v>
      </c>
      <c r="BJ31" s="441">
        <f t="shared" si="31"/>
        <v>0</v>
      </c>
      <c r="BK31" s="441">
        <f t="shared" si="32"/>
        <v>0.2921415719882709</v>
      </c>
      <c r="BL31" s="473">
        <f t="shared" si="33"/>
        <v>0.57326676722976844</v>
      </c>
      <c r="BM31" s="313"/>
      <c r="BN31" s="506">
        <f t="shared" si="38"/>
        <v>0.84</v>
      </c>
      <c r="BO31" s="505"/>
      <c r="BP31" s="507">
        <v>0.16</v>
      </c>
      <c r="BQ31" s="313"/>
      <c r="BR31" s="839" t="s">
        <v>87</v>
      </c>
      <c r="BS31" s="823" t="s">
        <v>86</v>
      </c>
      <c r="BT31" s="344" t="s">
        <v>465</v>
      </c>
      <c r="BU31" s="840" t="s">
        <v>89</v>
      </c>
      <c r="BV31" s="882" t="str">
        <f t="shared" si="23"/>
        <v>Other Distribution System-Other Distribution System Equipment</v>
      </c>
      <c r="BY31" s="881" t="e">
        <v>#N/A</v>
      </c>
    </row>
    <row r="32" spans="1:77" x14ac:dyDescent="0.2">
      <c r="A32" s="6">
        <v>26</v>
      </c>
      <c r="B32" s="487" t="s">
        <v>477</v>
      </c>
      <c r="C32" s="807" t="s">
        <v>481</v>
      </c>
      <c r="D32" s="472" t="s">
        <v>471</v>
      </c>
      <c r="E32" s="674">
        <v>0</v>
      </c>
      <c r="F32" s="674">
        <v>0</v>
      </c>
      <c r="G32" s="674">
        <v>0</v>
      </c>
      <c r="H32" s="674">
        <v>0</v>
      </c>
      <c r="I32" s="674">
        <v>0</v>
      </c>
      <c r="J32" s="675">
        <f t="shared" ref="J32:J44" si="39">SUM(E32:I32)</f>
        <v>0</v>
      </c>
      <c r="K32" s="835">
        <v>0</v>
      </c>
      <c r="L32" s="835">
        <v>0</v>
      </c>
      <c r="M32" s="835">
        <v>0</v>
      </c>
      <c r="N32" s="835">
        <v>0</v>
      </c>
      <c r="O32" s="835">
        <v>0</v>
      </c>
      <c r="P32" s="836">
        <f t="shared" ref="P32:P44" si="40">AVERAGE(K32:O32)</f>
        <v>0</v>
      </c>
      <c r="Q32" s="676">
        <v>0.75760000000000005</v>
      </c>
      <c r="R32" s="676">
        <v>0.88360000000000005</v>
      </c>
      <c r="S32" s="676">
        <v>0.88360000000000005</v>
      </c>
      <c r="T32" s="676">
        <v>0.80059999999999998</v>
      </c>
      <c r="U32" s="676">
        <v>0.75760000000000005</v>
      </c>
      <c r="V32" s="676">
        <f t="shared" si="24"/>
        <v>4.0830000000000002</v>
      </c>
      <c r="W32" s="374">
        <f t="shared" ref="W32:W44" si="41">Q32*Dec24Jun26CPI</f>
        <v>0.79194642572052831</v>
      </c>
      <c r="X32" s="333">
        <f t="shared" ref="X32:X44" si="42">R32*Dec24Jun26CPI</f>
        <v>0.92365874045229512</v>
      </c>
      <c r="Y32" s="333">
        <f t="shared" ref="Y32:Y44" si="43">S32*Dec24Jun26CPI</f>
        <v>0.92365874045229512</v>
      </c>
      <c r="Z32" s="333">
        <f t="shared" ref="Z32:Z44" si="44">T32*Dec24Jun26CPI</f>
        <v>0.83689586646232161</v>
      </c>
      <c r="AA32" s="333">
        <f t="shared" ref="AA32:AA44" si="45">U32*Dec24Jun26CPI</f>
        <v>0.79194642572052831</v>
      </c>
      <c r="AB32" s="333">
        <f t="shared" ref="AB32:AB44" si="46">SUM(W32:AA32)</f>
        <v>4.2681061988079687</v>
      </c>
      <c r="AC32" s="374">
        <f>W32*($BN32*'Input| Real Cost Escalation'!E$22+'Calc| Project Costs '!$BO32*'Input| Real Cost Escalation'!E$23+'Calc| Project Costs '!$BP32*'Input| Real Cost Escalation'!E$24)</f>
        <v>1.5555181257391444E-2</v>
      </c>
      <c r="AD32" s="333">
        <f>X32*($BN32*'Input| Real Cost Escalation'!F$22+'Calc| Project Costs '!$BO32*'Input| Real Cost Escalation'!F$23+'Calc| Project Costs '!$BP32*'Input| Real Cost Escalation'!F$24)</f>
        <v>2.6331195710513268E-2</v>
      </c>
      <c r="AE32" s="333">
        <f>Y32*($BN32*'Input| Real Cost Escalation'!G$22+'Calc| Project Costs '!$BO32*'Input| Real Cost Escalation'!G$23+'Calc| Project Costs '!$BP32*'Input| Real Cost Escalation'!G$24)</f>
        <v>3.4976104129594954E-2</v>
      </c>
      <c r="AF32" s="333">
        <f>Z32*($BN32*'Input| Real Cost Escalation'!H$22+'Calc| Project Costs '!$BO32*'Input| Real Cost Escalation'!H$23+'Calc| Project Costs '!$BP32*'Input| Real Cost Escalation'!H$24)</f>
        <v>4.1675064170950564E-2</v>
      </c>
      <c r="AG32" s="333">
        <f>AA32*($BN32*'Input| Real Cost Escalation'!I$22+'Calc| Project Costs '!$BO32*'Input| Real Cost Escalation'!I$23+'Calc| Project Costs '!$BP32*'Input| Real Cost Escalation'!I$24)</f>
        <v>4.8772321100133693E-2</v>
      </c>
      <c r="AH32" s="441">
        <f t="shared" ref="AH32:AH44" si="47">SUM(AC32:AG32)</f>
        <v>0.16730986636858391</v>
      </c>
      <c r="AI32" s="374">
        <f t="shared" ref="AI32:AI44" si="48">W32+AC32</f>
        <v>0.80750160697791973</v>
      </c>
      <c r="AJ32" s="333">
        <f t="shared" ref="AJ32:AJ44" si="49">X32+AD32</f>
        <v>0.94998993616280836</v>
      </c>
      <c r="AK32" s="333">
        <f t="shared" ref="AK32:AK44" si="50">Y32+AE32</f>
        <v>0.95863484458189008</v>
      </c>
      <c r="AL32" s="333">
        <f t="shared" ref="AL32:AL44" si="51">Z32+AF32</f>
        <v>0.87857093063327218</v>
      </c>
      <c r="AM32" s="333">
        <f t="shared" ref="AM32:AM44" si="52">AA32+AG32</f>
        <v>0.84071874682066206</v>
      </c>
      <c r="AN32" s="335">
        <f t="shared" ref="AN32:AN44" si="53">AB32+AH32</f>
        <v>4.4354160651765522</v>
      </c>
      <c r="AO32" s="333">
        <f>AI32/AI$102*'Input| Overheads'!C$53</f>
        <v>4.0281038108592709E-2</v>
      </c>
      <c r="AP32" s="333">
        <f>AJ32/AJ$102*'Input| Overheads'!D$53</f>
        <v>3.8163479863776592E-2</v>
      </c>
      <c r="AQ32" s="333">
        <f>AK32/AK$102*'Input| Overheads'!E$53</f>
        <v>4.8346937286521487E-2</v>
      </c>
      <c r="AR32" s="333">
        <f>AL32/AL$102*'Input| Overheads'!F$53</f>
        <v>3.9939519759360387E-2</v>
      </c>
      <c r="AS32" s="333">
        <f>AM32/AM$102*'Input| Overheads'!G$53</f>
        <v>4.4033964456585799E-2</v>
      </c>
      <c r="AT32" s="473">
        <f t="shared" si="27"/>
        <v>0.21076493947483699</v>
      </c>
      <c r="AU32" s="441">
        <f t="shared" ref="AU32:AU44" si="54">AI32+AO32</f>
        <v>0.84778264508651247</v>
      </c>
      <c r="AV32" s="441">
        <f t="shared" ref="AV32:AV44" si="55">AJ32+AP32</f>
        <v>0.98815341602658491</v>
      </c>
      <c r="AW32" s="441">
        <f t="shared" ref="AW32:AW44" si="56">AK32+AQ32</f>
        <v>1.0069817818684115</v>
      </c>
      <c r="AX32" s="441">
        <f t="shared" ref="AX32:AX44" si="57">AL32+AR32</f>
        <v>0.91851045039263257</v>
      </c>
      <c r="AY32" s="441">
        <f t="shared" ref="AY32:AY44" si="58">AM32+AS32</f>
        <v>0.88475271127724786</v>
      </c>
      <c r="AZ32" s="473">
        <f t="shared" ref="AZ32:AZ44" si="59">AN32+AT32</f>
        <v>4.6461810046513889</v>
      </c>
      <c r="BA32" s="417"/>
      <c r="BB32" s="417"/>
      <c r="BC32" s="417"/>
      <c r="BD32" s="417"/>
      <c r="BE32" s="417"/>
      <c r="BF32" s="445"/>
      <c r="BG32" s="441">
        <f t="shared" si="28"/>
        <v>0.84778264508651247</v>
      </c>
      <c r="BH32" s="441">
        <f t="shared" si="29"/>
        <v>0.98815341602658491</v>
      </c>
      <c r="BI32" s="441">
        <f t="shared" si="30"/>
        <v>1.0069817818684115</v>
      </c>
      <c r="BJ32" s="441">
        <f t="shared" si="31"/>
        <v>0.91851045039263257</v>
      </c>
      <c r="BK32" s="441">
        <f t="shared" si="32"/>
        <v>0.88475271127724786</v>
      </c>
      <c r="BL32" s="473">
        <f t="shared" si="33"/>
        <v>4.6461810046513889</v>
      </c>
      <c r="BM32" s="313"/>
      <c r="BN32" s="506">
        <f t="shared" si="38"/>
        <v>1</v>
      </c>
      <c r="BO32" s="505"/>
      <c r="BP32" s="507">
        <v>0</v>
      </c>
      <c r="BQ32" s="313"/>
      <c r="BR32" s="839" t="s">
        <v>87</v>
      </c>
      <c r="BS32" s="823" t="s">
        <v>86</v>
      </c>
      <c r="BT32" s="344" t="s">
        <v>465</v>
      </c>
      <c r="BU32" s="840" t="s">
        <v>89</v>
      </c>
      <c r="BV32" s="882" t="str">
        <f t="shared" ref="BV32:BV44" si="60">BR32&amp;"-"&amp;BS32</f>
        <v>Other Distribution System-Other Distribution System Equipment</v>
      </c>
      <c r="BY32" s="881" t="e">
        <v>#N/A</v>
      </c>
    </row>
    <row r="33" spans="1:16384" x14ac:dyDescent="0.2">
      <c r="A33" s="6">
        <v>27</v>
      </c>
      <c r="B33" s="487" t="s">
        <v>477</v>
      </c>
      <c r="C33" s="807" t="s">
        <v>482</v>
      </c>
      <c r="D33" s="472" t="s">
        <v>471</v>
      </c>
      <c r="E33" s="674">
        <v>0</v>
      </c>
      <c r="F33" s="674">
        <v>0</v>
      </c>
      <c r="G33" s="674">
        <v>0</v>
      </c>
      <c r="H33" s="674">
        <v>0</v>
      </c>
      <c r="I33" s="674">
        <v>0</v>
      </c>
      <c r="J33" s="675">
        <f t="shared" si="39"/>
        <v>0</v>
      </c>
      <c r="K33" s="835">
        <v>0</v>
      </c>
      <c r="L33" s="835">
        <v>0</v>
      </c>
      <c r="M33" s="835">
        <v>0</v>
      </c>
      <c r="N33" s="835">
        <v>0</v>
      </c>
      <c r="O33" s="835">
        <v>0</v>
      </c>
      <c r="P33" s="836">
        <f t="shared" si="40"/>
        <v>0</v>
      </c>
      <c r="Q33" s="676">
        <v>0.48899999999999999</v>
      </c>
      <c r="R33" s="676">
        <v>0.49</v>
      </c>
      <c r="S33" s="676">
        <v>0.49</v>
      </c>
      <c r="T33" s="676">
        <v>0.49</v>
      </c>
      <c r="U33" s="676">
        <v>0.49</v>
      </c>
      <c r="V33" s="676">
        <f t="shared" si="24"/>
        <v>2.4489999999999998</v>
      </c>
      <c r="W33" s="374">
        <f t="shared" si="41"/>
        <v>0.5111692214589999</v>
      </c>
      <c r="X33" s="333">
        <f t="shared" si="42"/>
        <v>0.51221455729020438</v>
      </c>
      <c r="Y33" s="333">
        <f t="shared" si="43"/>
        <v>0.51221455729020438</v>
      </c>
      <c r="Z33" s="333">
        <f t="shared" si="44"/>
        <v>0.51221455729020438</v>
      </c>
      <c r="AA33" s="333">
        <f t="shared" si="45"/>
        <v>0.51221455729020438</v>
      </c>
      <c r="AB33" s="333">
        <f t="shared" si="46"/>
        <v>2.5600274506198173</v>
      </c>
      <c r="AC33" s="374">
        <f>W33*($BN33*'Input| Real Cost Escalation'!E$22+'Calc| Project Costs '!$BO33*'Input| Real Cost Escalation'!E$23+'Calc| Project Costs '!$BP33*'Input| Real Cost Escalation'!E$24)</f>
        <v>8.7350062860771412E-3</v>
      </c>
      <c r="AD33" s="333">
        <f>X33*($BN33*'Input| Real Cost Escalation'!F$22+'Calc| Project Costs '!$BO33*'Input| Real Cost Escalation'!F$23+'Calc| Project Costs '!$BP33*'Input| Real Cost Escalation'!F$24)</f>
        <v>1.2703699333852202E-2</v>
      </c>
      <c r="AE33" s="333">
        <f>Y33*($BN33*'Input| Real Cost Escalation'!G$22+'Calc| Project Costs '!$BO33*'Input| Real Cost Escalation'!G$23+'Calc| Project Costs '!$BP33*'Input| Real Cost Escalation'!G$24)</f>
        <v>1.6874505647856867E-2</v>
      </c>
      <c r="AF33" s="333">
        <f>Z33*($BN33*'Input| Real Cost Escalation'!H$22+'Calc| Project Costs '!$BO33*'Input| Real Cost Escalation'!H$23+'Calc| Project Costs '!$BP33*'Input| Real Cost Escalation'!H$24)</f>
        <v>2.2190956602643301E-2</v>
      </c>
      <c r="AG33" s="333">
        <f>AA33*($BN33*'Input| Real Cost Escalation'!I$22+'Calc| Project Costs '!$BO33*'Input| Real Cost Escalation'!I$23+'Calc| Project Costs '!$BP33*'Input| Real Cost Escalation'!I$24)</f>
        <v>2.7444087229391487E-2</v>
      </c>
      <c r="AH33" s="441">
        <f t="shared" si="47"/>
        <v>8.7948255099821002E-2</v>
      </c>
      <c r="AI33" s="374">
        <f t="shared" si="48"/>
        <v>0.51990422774507705</v>
      </c>
      <c r="AJ33" s="333">
        <f t="shared" si="49"/>
        <v>0.52491825662405656</v>
      </c>
      <c r="AK33" s="333">
        <f t="shared" si="50"/>
        <v>0.52908906293806124</v>
      </c>
      <c r="AL33" s="333">
        <f t="shared" si="51"/>
        <v>0.53440551389284763</v>
      </c>
      <c r="AM33" s="333">
        <f t="shared" si="52"/>
        <v>0.53965864451959589</v>
      </c>
      <c r="AN33" s="335">
        <f t="shared" si="53"/>
        <v>2.6479757057196385</v>
      </c>
      <c r="AO33" s="333">
        <f>AI33/AI$102*'Input| Overheads'!C$53</f>
        <v>2.5934662952553793E-2</v>
      </c>
      <c r="AP33" s="333">
        <f>AJ33/AJ$102*'Input| Overheads'!D$53</f>
        <v>2.1087283721885352E-2</v>
      </c>
      <c r="AQ33" s="333">
        <f>AK33/AK$102*'Input| Overheads'!E$53</f>
        <v>2.6683607308273412E-2</v>
      </c>
      <c r="AR33" s="333">
        <f>AL33/AL$102*'Input| Overheads'!F$53</f>
        <v>2.4293883211284815E-2</v>
      </c>
      <c r="AS33" s="333">
        <f>AM33/AM$102*'Input| Overheads'!G$53</f>
        <v>2.8265468875685994E-2</v>
      </c>
      <c r="AT33" s="473">
        <f t="shared" si="27"/>
        <v>0.12626490606968335</v>
      </c>
      <c r="AU33" s="441">
        <f t="shared" si="54"/>
        <v>0.54583889069763081</v>
      </c>
      <c r="AV33" s="441">
        <f t="shared" si="55"/>
        <v>0.54600554034594195</v>
      </c>
      <c r="AW33" s="441">
        <f t="shared" si="56"/>
        <v>0.5557726702463347</v>
      </c>
      <c r="AX33" s="441">
        <f t="shared" si="57"/>
        <v>0.55869939710413241</v>
      </c>
      <c r="AY33" s="441">
        <f t="shared" si="58"/>
        <v>0.56792411339528193</v>
      </c>
      <c r="AZ33" s="473">
        <f t="shared" si="59"/>
        <v>2.7742406117893217</v>
      </c>
      <c r="BA33" s="417"/>
      <c r="BB33" s="417"/>
      <c r="BC33" s="417"/>
      <c r="BD33" s="417"/>
      <c r="BE33" s="417"/>
      <c r="BF33" s="445"/>
      <c r="BG33" s="441">
        <f t="shared" si="28"/>
        <v>0.54583889069763081</v>
      </c>
      <c r="BH33" s="441">
        <f t="shared" si="29"/>
        <v>0.54600554034594195</v>
      </c>
      <c r="BI33" s="441">
        <f t="shared" si="30"/>
        <v>0.5557726702463347</v>
      </c>
      <c r="BJ33" s="441">
        <f t="shared" si="31"/>
        <v>0.55869939710413241</v>
      </c>
      <c r="BK33" s="441">
        <f t="shared" si="32"/>
        <v>0.56792411339528193</v>
      </c>
      <c r="BL33" s="473">
        <f t="shared" si="33"/>
        <v>2.7742406117893221</v>
      </c>
      <c r="BM33" s="313"/>
      <c r="BN33" s="506">
        <f t="shared" si="38"/>
        <v>0.87</v>
      </c>
      <c r="BO33" s="505"/>
      <c r="BP33" s="507">
        <v>0.13</v>
      </c>
      <c r="BQ33" s="313"/>
      <c r="BR33" s="839" t="s">
        <v>87</v>
      </c>
      <c r="BS33" s="823" t="s">
        <v>86</v>
      </c>
      <c r="BT33" s="344" t="s">
        <v>465</v>
      </c>
      <c r="BU33" s="840" t="s">
        <v>89</v>
      </c>
      <c r="BV33" s="882" t="str">
        <f t="shared" si="60"/>
        <v>Other Distribution System-Other Distribution System Equipment</v>
      </c>
      <c r="BY33" s="881" t="e">
        <v>#N/A</v>
      </c>
    </row>
    <row r="34" spans="1:16384" x14ac:dyDescent="0.2">
      <c r="A34" s="6">
        <v>28</v>
      </c>
      <c r="B34" s="487" t="s">
        <v>477</v>
      </c>
      <c r="C34" s="807" t="s">
        <v>483</v>
      </c>
      <c r="D34" s="472" t="s">
        <v>471</v>
      </c>
      <c r="E34" s="674">
        <v>0</v>
      </c>
      <c r="F34" s="674">
        <v>0</v>
      </c>
      <c r="G34" s="674">
        <v>0</v>
      </c>
      <c r="H34" s="674">
        <v>0</v>
      </c>
      <c r="I34" s="674">
        <v>0</v>
      </c>
      <c r="J34" s="675">
        <f t="shared" ref="J34" si="61">SUM(E34:I34)</f>
        <v>0</v>
      </c>
      <c r="K34" s="835">
        <v>0</v>
      </c>
      <c r="L34" s="835">
        <v>0</v>
      </c>
      <c r="M34" s="835">
        <v>0</v>
      </c>
      <c r="N34" s="835">
        <v>0</v>
      </c>
      <c r="O34" s="835">
        <v>0</v>
      </c>
      <c r="P34" s="836">
        <f t="shared" ref="P34" si="62">AVERAGE(K34:O34)</f>
        <v>0</v>
      </c>
      <c r="Q34" s="676">
        <v>0.47520000000000001</v>
      </c>
      <c r="R34" s="676">
        <v>0.47520000000000001</v>
      </c>
      <c r="S34" s="676">
        <v>0.47520000000000001</v>
      </c>
      <c r="T34" s="676">
        <v>0.47520000000000001</v>
      </c>
      <c r="U34" s="676">
        <v>0.47520000000000001</v>
      </c>
      <c r="V34" s="676">
        <f t="shared" si="24"/>
        <v>2.3759999999999999</v>
      </c>
      <c r="W34" s="374">
        <f t="shared" ref="W34" si="63">Q34*Dec24Jun26CPI</f>
        <v>0.49674358698837778</v>
      </c>
      <c r="X34" s="333">
        <f t="shared" ref="X34" si="64">R34*Dec24Jun26CPI</f>
        <v>0.49674358698837778</v>
      </c>
      <c r="Y34" s="333">
        <f t="shared" ref="Y34" si="65">S34*Dec24Jun26CPI</f>
        <v>0.49674358698837778</v>
      </c>
      <c r="Z34" s="333">
        <f t="shared" ref="Z34" si="66">T34*Dec24Jun26CPI</f>
        <v>0.49674358698837778</v>
      </c>
      <c r="AA34" s="333">
        <f t="shared" ref="AA34" si="67">U34*Dec24Jun26CPI</f>
        <v>0.49674358698837778</v>
      </c>
      <c r="AB34" s="333">
        <f t="shared" ref="AB34" si="68">SUM(W34:AA34)</f>
        <v>2.4837179349418887</v>
      </c>
      <c r="AC34" s="374">
        <f>W34*($BN34*'Input| Real Cost Escalation'!E$22+'Calc| Project Costs '!$BO34*'Input| Real Cost Escalation'!E$23+'Calc| Project Costs '!$BP34*'Input| Real Cost Escalation'!E$24)</f>
        <v>9.6593240657039201E-3</v>
      </c>
      <c r="AD34" s="333">
        <f>X34*($BN34*'Input| Real Cost Escalation'!F$22+'Calc| Project Costs '!$BO34*'Input| Real Cost Escalation'!F$23+'Calc| Project Costs '!$BP34*'Input| Real Cost Escalation'!F$24)</f>
        <v>1.4019305522430449E-2</v>
      </c>
      <c r="AE34" s="333">
        <f>Y34*($BN34*'Input| Real Cost Escalation'!G$22+'Calc| Project Costs '!$BO34*'Input| Real Cost Escalation'!G$23+'Calc| Project Costs '!$BP34*'Input| Real Cost Escalation'!G$24)</f>
        <v>1.862204417786293E-2</v>
      </c>
      <c r="AF34" s="333">
        <f>Z34*($BN34*'Input| Real Cost Escalation'!H$22+'Calc| Project Costs '!$BO34*'Input| Real Cost Escalation'!H$23+'Calc| Project Costs '!$BP34*'Input| Real Cost Escalation'!H$24)</f>
        <v>2.4489071432794596E-2</v>
      </c>
      <c r="AG34" s="333">
        <f>AA34*($BN34*'Input| Real Cost Escalation'!I$22+'Calc| Project Costs '!$BO34*'Input| Real Cost Escalation'!I$23+'Calc| Project Costs '!$BP34*'Input| Real Cost Escalation'!I$24)</f>
        <v>3.028622085126147E-2</v>
      </c>
      <c r="AH34" s="441">
        <f t="shared" ref="AH34" si="69">SUM(AC34:AG34)</f>
        <v>9.7075966050053364E-2</v>
      </c>
      <c r="AI34" s="374">
        <f t="shared" ref="AI34" si="70">W34+AC34</f>
        <v>0.50640291105408175</v>
      </c>
      <c r="AJ34" s="333">
        <f t="shared" ref="AJ34" si="71">X34+AD34</f>
        <v>0.5107628925108082</v>
      </c>
      <c r="AK34" s="333">
        <f t="shared" ref="AK34" si="72">Y34+AE34</f>
        <v>0.51536563116624068</v>
      </c>
      <c r="AL34" s="333">
        <f t="shared" ref="AL34" si="73">Z34+AF34</f>
        <v>0.52123265842117239</v>
      </c>
      <c r="AM34" s="333">
        <f t="shared" ref="AM34" si="74">AA34+AG34</f>
        <v>0.52702980783963926</v>
      </c>
      <c r="AN34" s="335">
        <f t="shared" ref="AN34" si="75">AB34+AH34</f>
        <v>2.5807939009919423</v>
      </c>
      <c r="AO34" s="333">
        <f>AI34/AI$102*'Input| Overheads'!C$53</f>
        <v>2.5261169491430525E-2</v>
      </c>
      <c r="AP34" s="333">
        <f>AJ34/AJ$102*'Input| Overheads'!D$53</f>
        <v>2.0518627220657119E-2</v>
      </c>
      <c r="AQ34" s="333">
        <f>AK34/AK$102*'Input| Overheads'!E$53</f>
        <v>2.5991491953842032E-2</v>
      </c>
      <c r="AR34" s="333">
        <f>AL34/AL$102*'Input| Overheads'!F$53</f>
        <v>2.3695049920705823E-2</v>
      </c>
      <c r="AS34" s="333">
        <f>AM34/AM$102*'Input| Overheads'!G$53</f>
        <v>2.7604013724844854E-2</v>
      </c>
      <c r="AT34" s="473">
        <f t="shared" si="27"/>
        <v>0.12307035231148036</v>
      </c>
      <c r="AU34" s="441">
        <f t="shared" ref="AU34" si="76">AI34+AO34</f>
        <v>0.53166408054551229</v>
      </c>
      <c r="AV34" s="441">
        <f t="shared" ref="AV34" si="77">AJ34+AP34</f>
        <v>0.53128151973146531</v>
      </c>
      <c r="AW34" s="441">
        <f t="shared" ref="AW34" si="78">AK34+AQ34</f>
        <v>0.54135712312008266</v>
      </c>
      <c r="AX34" s="441">
        <f t="shared" ref="AX34" si="79">AL34+AR34</f>
        <v>0.5449277083418782</v>
      </c>
      <c r="AY34" s="441">
        <f t="shared" ref="AY34" si="80">AM34+AS34</f>
        <v>0.55463382156448415</v>
      </c>
      <c r="AZ34" s="473">
        <f t="shared" ref="AZ34" si="81">AN34+AT34</f>
        <v>2.7038642533034225</v>
      </c>
      <c r="BA34" s="417"/>
      <c r="BB34" s="417"/>
      <c r="BC34" s="417"/>
      <c r="BD34" s="417"/>
      <c r="BE34" s="417"/>
      <c r="BF34" s="445"/>
      <c r="BG34" s="441">
        <f t="shared" si="28"/>
        <v>0.53166408054551229</v>
      </c>
      <c r="BH34" s="441">
        <f t="shared" si="29"/>
        <v>0.53128151973146531</v>
      </c>
      <c r="BI34" s="441">
        <f t="shared" si="30"/>
        <v>0.54135712312008266</v>
      </c>
      <c r="BJ34" s="441">
        <f t="shared" si="31"/>
        <v>0.5449277083418782</v>
      </c>
      <c r="BK34" s="441">
        <f t="shared" si="32"/>
        <v>0.55463382156448415</v>
      </c>
      <c r="BL34" s="473">
        <f t="shared" si="33"/>
        <v>2.7038642533034221</v>
      </c>
      <c r="BM34" s="313"/>
      <c r="BN34" s="506">
        <f t="shared" si="38"/>
        <v>0.99</v>
      </c>
      <c r="BO34" s="505"/>
      <c r="BP34" s="507">
        <v>0.01</v>
      </c>
      <c r="BQ34" s="313"/>
      <c r="BR34" s="839" t="s">
        <v>87</v>
      </c>
      <c r="BS34" s="823" t="s">
        <v>86</v>
      </c>
      <c r="BT34" s="344" t="s">
        <v>465</v>
      </c>
      <c r="BU34" s="840" t="s">
        <v>89</v>
      </c>
      <c r="BV34" s="882" t="str">
        <f t="shared" ref="BV34" si="82">BR34&amp;"-"&amp;BS34</f>
        <v>Other Distribution System-Other Distribution System Equipment</v>
      </c>
      <c r="BY34" s="881" t="e">
        <v>#N/A</v>
      </c>
    </row>
    <row r="35" spans="1:16384" x14ac:dyDescent="0.2">
      <c r="A35" s="6">
        <v>29</v>
      </c>
      <c r="B35" s="487" t="s">
        <v>484</v>
      </c>
      <c r="C35" s="362" t="s">
        <v>94</v>
      </c>
      <c r="D35" s="472" t="s">
        <v>471</v>
      </c>
      <c r="E35" s="674">
        <v>0</v>
      </c>
      <c r="F35" s="674">
        <v>0</v>
      </c>
      <c r="G35" s="674">
        <v>0</v>
      </c>
      <c r="H35" s="674">
        <v>0</v>
      </c>
      <c r="I35" s="674">
        <v>0</v>
      </c>
      <c r="J35" s="675">
        <v>0</v>
      </c>
      <c r="K35" s="835">
        <v>0</v>
      </c>
      <c r="L35" s="835">
        <v>0</v>
      </c>
      <c r="M35" s="835">
        <v>0</v>
      </c>
      <c r="N35" s="835">
        <v>0</v>
      </c>
      <c r="O35" s="835">
        <v>0</v>
      </c>
      <c r="P35" s="836">
        <v>0</v>
      </c>
      <c r="Q35" s="887" t="s">
        <v>804</v>
      </c>
      <c r="R35" s="887" t="s">
        <v>804</v>
      </c>
      <c r="S35" s="887" t="s">
        <v>804</v>
      </c>
      <c r="T35" s="887" t="s">
        <v>804</v>
      </c>
      <c r="U35" s="887" t="s">
        <v>804</v>
      </c>
      <c r="V35" s="887" t="s">
        <v>804</v>
      </c>
      <c r="W35" s="374">
        <v>7.4459271256696447</v>
      </c>
      <c r="X35" s="333">
        <v>7.8253840323968769</v>
      </c>
      <c r="Y35" s="333">
        <v>7.1908651828557462</v>
      </c>
      <c r="Z35" s="333">
        <v>7.297489437638605</v>
      </c>
      <c r="AA35" s="333">
        <v>6.6985120063584276</v>
      </c>
      <c r="AB35" s="333">
        <v>36.4581777849193</v>
      </c>
      <c r="AC35" s="374">
        <v>0.10968805051781869</v>
      </c>
      <c r="AD35" s="333">
        <v>0.16731156441452777</v>
      </c>
      <c r="AE35" s="333">
        <v>0.20422189365166674</v>
      </c>
      <c r="AF35" s="333">
        <v>0.27254586214470949</v>
      </c>
      <c r="AG35" s="333">
        <v>0.30939780254387866</v>
      </c>
      <c r="AH35" s="441">
        <v>1.0631651732726013</v>
      </c>
      <c r="AI35" s="374">
        <v>7.5556151761874633</v>
      </c>
      <c r="AJ35" s="333">
        <v>7.9926955968114051</v>
      </c>
      <c r="AK35" s="333">
        <v>7.395087076507413</v>
      </c>
      <c r="AL35" s="333">
        <v>7.5700352997833145</v>
      </c>
      <c r="AM35" s="333">
        <v>7.0079098089023066</v>
      </c>
      <c r="AN35" s="335">
        <v>37.521342958191902</v>
      </c>
      <c r="AO35" s="333">
        <v>0.37690082622236892</v>
      </c>
      <c r="AP35" s="333">
        <v>0.32108664087356431</v>
      </c>
      <c r="AQ35" s="333">
        <v>0.37295724554244275</v>
      </c>
      <c r="AR35" s="333">
        <v>0.34413109276996295</v>
      </c>
      <c r="AS35" s="333">
        <v>0.36705028002187418</v>
      </c>
      <c r="AT35" s="473">
        <v>1.7821260854302132</v>
      </c>
      <c r="AU35" s="441">
        <v>7.932516002409832</v>
      </c>
      <c r="AV35" s="441">
        <v>8.3137822376849702</v>
      </c>
      <c r="AW35" s="441">
        <v>7.7680443220498558</v>
      </c>
      <c r="AX35" s="441">
        <v>7.9141663925532777</v>
      </c>
      <c r="AY35" s="441">
        <v>7.3749600889241806</v>
      </c>
      <c r="AZ35" s="473">
        <v>39.303469043622115</v>
      </c>
      <c r="BA35" s="417"/>
      <c r="BB35" s="417"/>
      <c r="BC35" s="417"/>
      <c r="BD35" s="417"/>
      <c r="BE35" s="417"/>
      <c r="BF35" s="445"/>
      <c r="BG35" s="441">
        <v>7.932516002409832</v>
      </c>
      <c r="BH35" s="441">
        <v>8.3137822376849702</v>
      </c>
      <c r="BI35" s="441">
        <v>7.7680443220498558</v>
      </c>
      <c r="BJ35" s="441">
        <v>7.9141663925532777</v>
      </c>
      <c r="BK35" s="441">
        <v>7.3749600889241806</v>
      </c>
      <c r="BL35" s="473">
        <v>39.303469043622115</v>
      </c>
      <c r="BM35" s="313"/>
      <c r="BN35" s="506">
        <v>0.75</v>
      </c>
      <c r="BO35" s="505"/>
      <c r="BP35" s="507">
        <v>0.25</v>
      </c>
      <c r="BQ35" s="313"/>
      <c r="BR35" s="839" t="s">
        <v>87</v>
      </c>
      <c r="BS35" s="823" t="s">
        <v>86</v>
      </c>
      <c r="BT35" s="344" t="s">
        <v>465</v>
      </c>
      <c r="BU35" s="840" t="s">
        <v>95</v>
      </c>
      <c r="BV35" s="882" t="s">
        <v>805</v>
      </c>
      <c r="BY35" s="881" t="e">
        <v>#N/A</v>
      </c>
    </row>
    <row r="36" spans="1:16384" x14ac:dyDescent="0.2">
      <c r="A36" s="6">
        <v>30</v>
      </c>
      <c r="B36" s="487" t="s">
        <v>484</v>
      </c>
      <c r="C36" s="362" t="s">
        <v>485</v>
      </c>
      <c r="D36" s="472" t="s">
        <v>471</v>
      </c>
      <c r="E36" s="674">
        <v>0</v>
      </c>
      <c r="F36" s="674">
        <v>0</v>
      </c>
      <c r="G36" s="674">
        <v>0</v>
      </c>
      <c r="H36" s="674">
        <v>0</v>
      </c>
      <c r="I36" s="674">
        <v>0</v>
      </c>
      <c r="J36" s="675">
        <f t="shared" si="39"/>
        <v>0</v>
      </c>
      <c r="K36" s="835">
        <v>0</v>
      </c>
      <c r="L36" s="835">
        <v>0</v>
      </c>
      <c r="M36" s="835">
        <v>0</v>
      </c>
      <c r="N36" s="835">
        <v>0</v>
      </c>
      <c r="O36" s="835">
        <v>0</v>
      </c>
      <c r="P36" s="836">
        <f t="shared" si="40"/>
        <v>0</v>
      </c>
      <c r="Q36" s="676">
        <v>0.376</v>
      </c>
      <c r="R36" s="676">
        <v>0</v>
      </c>
      <c r="S36" s="676">
        <v>0</v>
      </c>
      <c r="T36" s="676">
        <v>0</v>
      </c>
      <c r="U36" s="676">
        <v>0</v>
      </c>
      <c r="V36" s="676">
        <f t="shared" si="24"/>
        <v>0.376</v>
      </c>
      <c r="W36" s="374">
        <f t="shared" si="41"/>
        <v>0.39304627253289148</v>
      </c>
      <c r="X36" s="333">
        <f t="shared" si="42"/>
        <v>0</v>
      </c>
      <c r="Y36" s="333">
        <f t="shared" si="43"/>
        <v>0</v>
      </c>
      <c r="Z36" s="333">
        <f t="shared" si="44"/>
        <v>0</v>
      </c>
      <c r="AA36" s="333">
        <f t="shared" si="45"/>
        <v>0</v>
      </c>
      <c r="AB36" s="333">
        <f t="shared" si="46"/>
        <v>0.39304627253289148</v>
      </c>
      <c r="AC36" s="374">
        <f>W36*($BN36*'Input| Real Cost Escalation'!E$22+'Calc| Project Costs '!$BO36*'Input| Real Cost Escalation'!E$23+'Calc| Project Costs '!$BP36*'Input| Real Cost Escalation'!E$24)</f>
        <v>7.7201005184519295E-3</v>
      </c>
      <c r="AD36" s="333">
        <f>X36*($BN36*'Input| Real Cost Escalation'!F$22+'Calc| Project Costs '!$BO36*'Input| Real Cost Escalation'!F$23+'Calc| Project Costs '!$BP36*'Input| Real Cost Escalation'!F$24)</f>
        <v>0</v>
      </c>
      <c r="AE36" s="333">
        <f>Y36*($BN36*'Input| Real Cost Escalation'!G$22+'Calc| Project Costs '!$BO36*'Input| Real Cost Escalation'!G$23+'Calc| Project Costs '!$BP36*'Input| Real Cost Escalation'!G$24)</f>
        <v>0</v>
      </c>
      <c r="AF36" s="333">
        <f>Z36*($BN36*'Input| Real Cost Escalation'!H$22+'Calc| Project Costs '!$BO36*'Input| Real Cost Escalation'!H$23+'Calc| Project Costs '!$BP36*'Input| Real Cost Escalation'!H$24)</f>
        <v>0</v>
      </c>
      <c r="AG36" s="333">
        <f>AA36*($BN36*'Input| Real Cost Escalation'!I$22+'Calc| Project Costs '!$BO36*'Input| Real Cost Escalation'!I$23+'Calc| Project Costs '!$BP36*'Input| Real Cost Escalation'!I$24)</f>
        <v>0</v>
      </c>
      <c r="AH36" s="441">
        <f t="shared" si="47"/>
        <v>7.7201005184519295E-3</v>
      </c>
      <c r="AI36" s="374">
        <f t="shared" si="48"/>
        <v>0.40076637305134344</v>
      </c>
      <c r="AJ36" s="333">
        <f t="shared" si="49"/>
        <v>0</v>
      </c>
      <c r="AK36" s="333">
        <f t="shared" si="50"/>
        <v>0</v>
      </c>
      <c r="AL36" s="333">
        <f t="shared" si="51"/>
        <v>0</v>
      </c>
      <c r="AM36" s="333">
        <f t="shared" si="52"/>
        <v>0</v>
      </c>
      <c r="AN36" s="335">
        <f t="shared" si="53"/>
        <v>0.40076637305134344</v>
      </c>
      <c r="AO36" s="333">
        <f>AI36/AI$102*'Input| Overheads'!C$53</f>
        <v>1.9991645101413484E-2</v>
      </c>
      <c r="AP36" s="333">
        <f>AJ36/AJ$102*'Input| Overheads'!D$53</f>
        <v>0</v>
      </c>
      <c r="AQ36" s="333">
        <f>AK36/AK$102*'Input| Overheads'!E$53</f>
        <v>0</v>
      </c>
      <c r="AR36" s="333">
        <f>AL36/AL$102*'Input| Overheads'!F$53</f>
        <v>0</v>
      </c>
      <c r="AS36" s="333">
        <f>AM36/AM$102*'Input| Overheads'!G$53</f>
        <v>0</v>
      </c>
      <c r="AT36" s="473">
        <f t="shared" si="27"/>
        <v>1.9991645101413484E-2</v>
      </c>
      <c r="AU36" s="441">
        <f t="shared" si="54"/>
        <v>0.42075801815275693</v>
      </c>
      <c r="AV36" s="441">
        <f t="shared" si="55"/>
        <v>0</v>
      </c>
      <c r="AW36" s="441">
        <f t="shared" si="56"/>
        <v>0</v>
      </c>
      <c r="AX36" s="441">
        <f t="shared" si="57"/>
        <v>0</v>
      </c>
      <c r="AY36" s="441">
        <f t="shared" si="58"/>
        <v>0</v>
      </c>
      <c r="AZ36" s="473">
        <f t="shared" si="59"/>
        <v>0.42075801815275693</v>
      </c>
      <c r="BA36" s="417"/>
      <c r="BB36" s="417"/>
      <c r="BC36" s="417"/>
      <c r="BD36" s="417"/>
      <c r="BE36" s="417"/>
      <c r="BF36" s="445"/>
      <c r="BG36" s="441">
        <f t="shared" si="28"/>
        <v>0.42075801815275693</v>
      </c>
      <c r="BH36" s="441">
        <f t="shared" si="29"/>
        <v>0</v>
      </c>
      <c r="BI36" s="441">
        <f t="shared" si="30"/>
        <v>0</v>
      </c>
      <c r="BJ36" s="441">
        <f t="shared" si="31"/>
        <v>0</v>
      </c>
      <c r="BK36" s="441">
        <f t="shared" si="32"/>
        <v>0</v>
      </c>
      <c r="BL36" s="473">
        <f t="shared" si="33"/>
        <v>0.42075801815275693</v>
      </c>
      <c r="BM36" s="313"/>
      <c r="BN36" s="506">
        <f t="shared" si="38"/>
        <v>1</v>
      </c>
      <c r="BO36" s="505"/>
      <c r="BP36" s="507">
        <v>0</v>
      </c>
      <c r="BQ36" s="313"/>
      <c r="BR36" s="839" t="s">
        <v>87</v>
      </c>
      <c r="BS36" s="823" t="s">
        <v>86</v>
      </c>
      <c r="BT36" s="344" t="s">
        <v>465</v>
      </c>
      <c r="BU36" s="840" t="s">
        <v>97</v>
      </c>
      <c r="BV36" s="882" t="str">
        <f t="shared" si="60"/>
        <v>Other Distribution System-Other Distribution System Equipment</v>
      </c>
      <c r="BY36" s="881" t="e">
        <v>#N/A</v>
      </c>
    </row>
    <row r="37" spans="1:16384" x14ac:dyDescent="0.2">
      <c r="A37" s="6">
        <v>31</v>
      </c>
      <c r="B37" s="487" t="s">
        <v>484</v>
      </c>
      <c r="C37" s="362" t="s">
        <v>486</v>
      </c>
      <c r="D37" s="472" t="s">
        <v>471</v>
      </c>
      <c r="E37" s="674">
        <v>0</v>
      </c>
      <c r="F37" s="674">
        <v>0</v>
      </c>
      <c r="G37" s="674">
        <v>0</v>
      </c>
      <c r="H37" s="674">
        <v>0</v>
      </c>
      <c r="I37" s="674">
        <v>0</v>
      </c>
      <c r="J37" s="675">
        <v>0</v>
      </c>
      <c r="K37" s="835">
        <v>0</v>
      </c>
      <c r="L37" s="835">
        <v>0</v>
      </c>
      <c r="M37" s="835">
        <v>0</v>
      </c>
      <c r="N37" s="835">
        <v>0</v>
      </c>
      <c r="O37" s="835">
        <v>0</v>
      </c>
      <c r="P37" s="836">
        <v>0</v>
      </c>
      <c r="Q37" s="887" t="s">
        <v>804</v>
      </c>
      <c r="R37" s="887" t="s">
        <v>804</v>
      </c>
      <c r="S37" s="887" t="s">
        <v>804</v>
      </c>
      <c r="T37" s="887" t="s">
        <v>804</v>
      </c>
      <c r="U37" s="887" t="s">
        <v>804</v>
      </c>
      <c r="V37" s="887" t="s">
        <v>804</v>
      </c>
      <c r="W37" s="374">
        <v>0.31569142102375858</v>
      </c>
      <c r="X37" s="333">
        <v>0.31673675685496311</v>
      </c>
      <c r="Y37" s="333">
        <v>0.31673675685496311</v>
      </c>
      <c r="Z37" s="333">
        <v>0.31673675685496311</v>
      </c>
      <c r="AA37" s="333">
        <v>0.31569142102375858</v>
      </c>
      <c r="AB37" s="333">
        <v>1.5815931126124063</v>
      </c>
      <c r="AC37" s="374">
        <v>2.9763451360499777E-3</v>
      </c>
      <c r="AD37" s="333">
        <v>4.3340981260039033E-3</v>
      </c>
      <c r="AE37" s="333">
        <v>5.7570445728930388E-3</v>
      </c>
      <c r="AF37" s="333">
        <v>7.5708485298814016E-3</v>
      </c>
      <c r="AG37" s="333">
        <v>9.3321484512610582E-3</v>
      </c>
      <c r="AH37" s="441">
        <v>2.9970484816089379E-2</v>
      </c>
      <c r="AI37" s="374">
        <v>0.31866776615980857</v>
      </c>
      <c r="AJ37" s="333">
        <v>0.32107085498096699</v>
      </c>
      <c r="AK37" s="333">
        <v>0.32249380142785616</v>
      </c>
      <c r="AL37" s="333">
        <v>0.32430760538484449</v>
      </c>
      <c r="AM37" s="333">
        <v>0.32502356947501965</v>
      </c>
      <c r="AN37" s="335">
        <v>1.6115635974284956</v>
      </c>
      <c r="AO37" s="333">
        <v>1.5896276021918E-2</v>
      </c>
      <c r="AP37" s="333">
        <v>1.2898222015282202E-2</v>
      </c>
      <c r="AQ37" s="333">
        <v>1.6264365603907052E-2</v>
      </c>
      <c r="AR37" s="333">
        <v>1.4742907557893559E-2</v>
      </c>
      <c r="AS37" s="333">
        <v>1.7023619801437163E-2</v>
      </c>
      <c r="AT37" s="473">
        <v>7.6825391000437976E-2</v>
      </c>
      <c r="AU37" s="441">
        <v>0.33456404218172658</v>
      </c>
      <c r="AV37" s="441">
        <v>0.33396907699624917</v>
      </c>
      <c r="AW37" s="441">
        <v>0.3387581670317632</v>
      </c>
      <c r="AX37" s="441">
        <v>0.33905051294273802</v>
      </c>
      <c r="AY37" s="441">
        <v>0.34204718927645683</v>
      </c>
      <c r="AZ37" s="473">
        <v>1.6883889884289336</v>
      </c>
      <c r="BA37" s="417"/>
      <c r="BB37" s="417"/>
      <c r="BC37" s="417"/>
      <c r="BD37" s="417"/>
      <c r="BE37" s="417"/>
      <c r="BF37" s="445"/>
      <c r="BG37" s="441">
        <v>0.33456404218172658</v>
      </c>
      <c r="BH37" s="441">
        <v>0.33396907699624917</v>
      </c>
      <c r="BI37" s="441">
        <v>0.3387581670317632</v>
      </c>
      <c r="BJ37" s="441">
        <v>0.33905051294273802</v>
      </c>
      <c r="BK37" s="441">
        <v>0.34204718927645683</v>
      </c>
      <c r="BL37" s="473">
        <v>1.6883889884289336</v>
      </c>
      <c r="BM37" s="313"/>
      <c r="BN37" s="506">
        <v>0.48</v>
      </c>
      <c r="BO37" s="505"/>
      <c r="BP37" s="507">
        <v>0.52</v>
      </c>
      <c r="BQ37" s="313"/>
      <c r="BR37" s="839" t="s">
        <v>87</v>
      </c>
      <c r="BS37" s="823" t="s">
        <v>86</v>
      </c>
      <c r="BT37" s="344" t="s">
        <v>465</v>
      </c>
      <c r="BU37" s="840" t="s">
        <v>99</v>
      </c>
      <c r="BV37" s="882" t="s">
        <v>805</v>
      </c>
      <c r="BY37" s="881" t="e">
        <v>#N/A</v>
      </c>
    </row>
    <row r="38" spans="1:16384" x14ac:dyDescent="0.2">
      <c r="A38" s="6">
        <v>32</v>
      </c>
      <c r="B38" s="487" t="s">
        <v>487</v>
      </c>
      <c r="C38" s="362" t="s">
        <v>488</v>
      </c>
      <c r="D38" s="472" t="s">
        <v>471</v>
      </c>
      <c r="E38" s="674">
        <v>0</v>
      </c>
      <c r="F38" s="674">
        <v>0</v>
      </c>
      <c r="G38" s="674">
        <v>0</v>
      </c>
      <c r="H38" s="674">
        <v>0</v>
      </c>
      <c r="I38" s="674">
        <v>0</v>
      </c>
      <c r="J38" s="675">
        <v>0</v>
      </c>
      <c r="K38" s="835">
        <v>0</v>
      </c>
      <c r="L38" s="835">
        <v>0</v>
      </c>
      <c r="M38" s="835">
        <v>0</v>
      </c>
      <c r="N38" s="835">
        <v>0</v>
      </c>
      <c r="O38" s="835">
        <v>0</v>
      </c>
      <c r="P38" s="836">
        <v>0</v>
      </c>
      <c r="Q38" s="887" t="s">
        <v>804</v>
      </c>
      <c r="R38" s="887" t="s">
        <v>804</v>
      </c>
      <c r="S38" s="887" t="s">
        <v>804</v>
      </c>
      <c r="T38" s="887" t="s">
        <v>804</v>
      </c>
      <c r="U38" s="887" t="s">
        <v>804</v>
      </c>
      <c r="V38" s="887" t="s">
        <v>804</v>
      </c>
      <c r="W38" s="374">
        <v>1.3453472147601897</v>
      </c>
      <c r="X38" s="333">
        <v>1.450926133711844</v>
      </c>
      <c r="Y38" s="333">
        <v>1.7833429280348747</v>
      </c>
      <c r="Z38" s="333">
        <v>1.8345643837638952</v>
      </c>
      <c r="AA38" s="333">
        <v>2.0091354675750464</v>
      </c>
      <c r="AB38" s="333">
        <v>8.4233161278458493</v>
      </c>
      <c r="AC38" s="374">
        <v>1.8233193785640603E-2</v>
      </c>
      <c r="AD38" s="333">
        <v>2.8539964639964645E-2</v>
      </c>
      <c r="AE38" s="333">
        <v>4.6595485757255986E-2</v>
      </c>
      <c r="AF38" s="333">
        <v>6.3035746887100397E-2</v>
      </c>
      <c r="AG38" s="333">
        <v>8.5376025338668532E-2</v>
      </c>
      <c r="AH38" s="441">
        <v>0.24178041640863016</v>
      </c>
      <c r="AI38" s="374">
        <v>1.3635804085458303</v>
      </c>
      <c r="AJ38" s="333">
        <v>1.4794660983518086</v>
      </c>
      <c r="AK38" s="333">
        <v>1.8299384137921306</v>
      </c>
      <c r="AL38" s="333">
        <v>1.8976001306509955</v>
      </c>
      <c r="AM38" s="333">
        <v>2.094511492913715</v>
      </c>
      <c r="AN38" s="335">
        <v>8.6650965442544798</v>
      </c>
      <c r="AO38" s="333">
        <v>6.8020216834400557E-2</v>
      </c>
      <c r="AP38" s="333">
        <v>5.9433866090885655E-2</v>
      </c>
      <c r="AQ38" s="333">
        <v>9.2289486690202552E-2</v>
      </c>
      <c r="AR38" s="333">
        <v>8.6264222125892048E-2</v>
      </c>
      <c r="AS38" s="333">
        <v>0.10970332823153633</v>
      </c>
      <c r="AT38" s="473">
        <v>0.41571111997291715</v>
      </c>
      <c r="AU38" s="441">
        <v>1.4316006253802309</v>
      </c>
      <c r="AV38" s="441">
        <v>1.5388999644426944</v>
      </c>
      <c r="AW38" s="441">
        <v>1.9222279004823333</v>
      </c>
      <c r="AX38" s="441">
        <v>1.9838643527768876</v>
      </c>
      <c r="AY38" s="441">
        <v>2.2042148211452512</v>
      </c>
      <c r="AZ38" s="473">
        <v>9.0808076642273967</v>
      </c>
      <c r="BA38" s="417"/>
      <c r="BB38" s="417"/>
      <c r="BC38" s="417"/>
      <c r="BD38" s="417"/>
      <c r="BE38" s="417"/>
      <c r="BF38" s="445"/>
      <c r="BG38" s="441">
        <v>1.4316006253802309</v>
      </c>
      <c r="BH38" s="441">
        <v>1.5388999644426944</v>
      </c>
      <c r="BI38" s="441">
        <v>1.9222279004823333</v>
      </c>
      <c r="BJ38" s="441">
        <v>1.9838643527768876</v>
      </c>
      <c r="BK38" s="441">
        <v>2.2042148211452512</v>
      </c>
      <c r="BL38" s="473">
        <v>9.0808076642273967</v>
      </c>
      <c r="BM38" s="313"/>
      <c r="BN38" s="506">
        <v>0.69</v>
      </c>
      <c r="BO38" s="505"/>
      <c r="BP38" s="507">
        <v>0.31</v>
      </c>
      <c r="BQ38" s="313"/>
      <c r="BR38" s="839" t="s">
        <v>489</v>
      </c>
      <c r="BS38" s="823" t="s">
        <v>86</v>
      </c>
      <c r="BT38" s="344" t="s">
        <v>465</v>
      </c>
      <c r="BU38" s="840" t="s">
        <v>108</v>
      </c>
      <c r="BV38" s="882" t="s">
        <v>806</v>
      </c>
      <c r="BY38" s="881" t="e">
        <v>#N/A</v>
      </c>
    </row>
    <row r="39" spans="1:16384" x14ac:dyDescent="0.2">
      <c r="A39" s="6">
        <v>33</v>
      </c>
      <c r="B39" s="487" t="s">
        <v>487</v>
      </c>
      <c r="C39" s="362" t="s">
        <v>490</v>
      </c>
      <c r="D39" s="472" t="s">
        <v>471</v>
      </c>
      <c r="E39" s="674">
        <v>0</v>
      </c>
      <c r="F39" s="674">
        <v>0</v>
      </c>
      <c r="G39" s="674">
        <v>0</v>
      </c>
      <c r="H39" s="674">
        <v>0</v>
      </c>
      <c r="I39" s="674">
        <v>0</v>
      </c>
      <c r="J39" s="675">
        <v>0</v>
      </c>
      <c r="K39" s="835">
        <v>0</v>
      </c>
      <c r="L39" s="835">
        <v>0</v>
      </c>
      <c r="M39" s="835">
        <v>0</v>
      </c>
      <c r="N39" s="835">
        <v>0</v>
      </c>
      <c r="O39" s="835">
        <v>0</v>
      </c>
      <c r="P39" s="836">
        <v>0</v>
      </c>
      <c r="Q39" s="887" t="s">
        <v>804</v>
      </c>
      <c r="R39" s="887" t="s">
        <v>804</v>
      </c>
      <c r="S39" s="887" t="s">
        <v>804</v>
      </c>
      <c r="T39" s="887" t="s">
        <v>804</v>
      </c>
      <c r="U39" s="887" t="s">
        <v>804</v>
      </c>
      <c r="V39" s="887" t="s">
        <v>804</v>
      </c>
      <c r="W39" s="374">
        <v>0.29478470439966858</v>
      </c>
      <c r="X39" s="333">
        <v>0.44322239243070743</v>
      </c>
      <c r="Y39" s="333">
        <v>0.44322239243070743</v>
      </c>
      <c r="Z39" s="333">
        <v>0.29478470439966858</v>
      </c>
      <c r="AA39" s="333">
        <v>0.29478470439966858</v>
      </c>
      <c r="AB39" s="333">
        <v>1.7707988980604206</v>
      </c>
      <c r="AC39" s="374">
        <v>3.1845414638614214E-3</v>
      </c>
      <c r="AD39" s="333">
        <v>6.9493377542911884E-3</v>
      </c>
      <c r="AE39" s="333">
        <v>9.2309048019709634E-3</v>
      </c>
      <c r="AF39" s="333">
        <v>8.073697792798441E-3</v>
      </c>
      <c r="AG39" s="333">
        <v>9.9849353255421526E-3</v>
      </c>
      <c r="AH39" s="441">
        <v>3.7423417138464171E-2</v>
      </c>
      <c r="AI39" s="374">
        <v>0.29796924586353002</v>
      </c>
      <c r="AJ39" s="333">
        <v>0.45017173018499862</v>
      </c>
      <c r="AK39" s="333">
        <v>0.45245329723267841</v>
      </c>
      <c r="AL39" s="333">
        <v>0.30285840219246701</v>
      </c>
      <c r="AM39" s="333">
        <v>0.30476963972521076</v>
      </c>
      <c r="AN39" s="335">
        <v>1.8082223151988848</v>
      </c>
      <c r="AO39" s="333">
        <v>1.4863760572238314E-2</v>
      </c>
      <c r="AP39" s="333">
        <v>1.8084528168319829E-2</v>
      </c>
      <c r="AQ39" s="333">
        <v>2.2818627248969721E-2</v>
      </c>
      <c r="AR39" s="333">
        <v>1.3767834464925405E-2</v>
      </c>
      <c r="AS39" s="333">
        <v>1.5962788428184205E-2</v>
      </c>
      <c r="AT39" s="473">
        <v>8.5497538882637475E-2</v>
      </c>
      <c r="AU39" s="441">
        <v>0.31283300643576833</v>
      </c>
      <c r="AV39" s="441">
        <v>0.46825625835331847</v>
      </c>
      <c r="AW39" s="441">
        <v>0.47527192448164812</v>
      </c>
      <c r="AX39" s="441">
        <v>0.31662623665739242</v>
      </c>
      <c r="AY39" s="441">
        <v>0.32073242815339498</v>
      </c>
      <c r="AZ39" s="473">
        <v>1.8937198540815223</v>
      </c>
      <c r="BA39" s="417"/>
      <c r="BB39" s="417"/>
      <c r="BC39" s="417"/>
      <c r="BD39" s="417"/>
      <c r="BE39" s="417"/>
      <c r="BF39" s="445"/>
      <c r="BG39" s="441">
        <v>0.31283300643576833</v>
      </c>
      <c r="BH39" s="441">
        <v>0.46825625835331847</v>
      </c>
      <c r="BI39" s="441">
        <v>0.47527192448164812</v>
      </c>
      <c r="BJ39" s="441">
        <v>0.31662623665739242</v>
      </c>
      <c r="BK39" s="441">
        <v>0.32073242815339498</v>
      </c>
      <c r="BL39" s="473">
        <v>1.8937198540815223</v>
      </c>
      <c r="BM39" s="313"/>
      <c r="BN39" s="506">
        <v>0.55000000000000004</v>
      </c>
      <c r="BO39" s="505"/>
      <c r="BP39" s="507">
        <v>0.45</v>
      </c>
      <c r="BQ39" s="313"/>
      <c r="BR39" s="839" t="s">
        <v>489</v>
      </c>
      <c r="BS39" s="823" t="s">
        <v>86</v>
      </c>
      <c r="BT39" s="344" t="s">
        <v>465</v>
      </c>
      <c r="BU39" s="840" t="s">
        <v>108</v>
      </c>
      <c r="BV39" s="882" t="s">
        <v>806</v>
      </c>
      <c r="BY39" s="881" t="e">
        <v>#N/A</v>
      </c>
    </row>
    <row r="40" spans="1:16384" x14ac:dyDescent="0.2">
      <c r="A40" s="6">
        <v>34</v>
      </c>
      <c r="B40" s="487" t="s">
        <v>487</v>
      </c>
      <c r="C40" s="362" t="s">
        <v>491</v>
      </c>
      <c r="D40" s="472" t="s">
        <v>471</v>
      </c>
      <c r="E40" s="674">
        <v>0</v>
      </c>
      <c r="F40" s="674">
        <v>0</v>
      </c>
      <c r="G40" s="674">
        <v>0</v>
      </c>
      <c r="H40" s="674">
        <v>0</v>
      </c>
      <c r="I40" s="674">
        <v>0</v>
      </c>
      <c r="J40" s="675">
        <v>0</v>
      </c>
      <c r="K40" s="835">
        <v>0</v>
      </c>
      <c r="L40" s="835">
        <v>0</v>
      </c>
      <c r="M40" s="835">
        <v>0</v>
      </c>
      <c r="N40" s="835">
        <v>0</v>
      </c>
      <c r="O40" s="835">
        <v>0</v>
      </c>
      <c r="P40" s="836">
        <v>0</v>
      </c>
      <c r="Q40" s="887" t="s">
        <v>804</v>
      </c>
      <c r="R40" s="887" t="s">
        <v>804</v>
      </c>
      <c r="S40" s="887" t="s">
        <v>804</v>
      </c>
      <c r="T40" s="887" t="s">
        <v>804</v>
      </c>
      <c r="U40" s="887" t="s">
        <v>804</v>
      </c>
      <c r="V40" s="887" t="s">
        <v>804</v>
      </c>
      <c r="W40" s="374">
        <v>0</v>
      </c>
      <c r="X40" s="333">
        <v>0.28955802524364616</v>
      </c>
      <c r="Y40" s="333">
        <v>0.28955802524364616</v>
      </c>
      <c r="Z40" s="333">
        <v>0.28955802524364616</v>
      </c>
      <c r="AA40" s="333">
        <v>0.28955802524364616</v>
      </c>
      <c r="AB40" s="333">
        <v>1.1582321009745846</v>
      </c>
      <c r="AC40" s="374">
        <v>0</v>
      </c>
      <c r="AD40" s="333">
        <v>4.5400154668364607E-3</v>
      </c>
      <c r="AE40" s="333">
        <v>6.0305675239291437E-3</v>
      </c>
      <c r="AF40" s="333">
        <v>7.9305471227133651E-3</v>
      </c>
      <c r="AG40" s="333">
        <v>9.8078974651602015E-3</v>
      </c>
      <c r="AH40" s="441">
        <v>2.8309027578639168E-2</v>
      </c>
      <c r="AI40" s="374">
        <v>0</v>
      </c>
      <c r="AJ40" s="333">
        <v>0.29409804071048262</v>
      </c>
      <c r="AK40" s="333">
        <v>0.29558859276757532</v>
      </c>
      <c r="AL40" s="333">
        <v>0.2974885723663595</v>
      </c>
      <c r="AM40" s="333">
        <v>0.29936592270880635</v>
      </c>
      <c r="AN40" s="335">
        <v>1.1865411285532237</v>
      </c>
      <c r="AO40" s="333">
        <v>0</v>
      </c>
      <c r="AP40" s="333">
        <v>1.1814656374114605E-2</v>
      </c>
      <c r="AQ40" s="333">
        <v>1.4907452235765598E-2</v>
      </c>
      <c r="AR40" s="333">
        <v>1.3523723924767155E-2</v>
      </c>
      <c r="AS40" s="333">
        <v>1.567976026456392E-2</v>
      </c>
      <c r="AT40" s="473">
        <v>5.5925592799211277E-2</v>
      </c>
      <c r="AU40" s="441">
        <v>0</v>
      </c>
      <c r="AV40" s="441">
        <v>0.30591269708459723</v>
      </c>
      <c r="AW40" s="441">
        <v>0.31049604500334094</v>
      </c>
      <c r="AX40" s="441">
        <v>0.31101229629112664</v>
      </c>
      <c r="AY40" s="441">
        <v>0.31504568297337027</v>
      </c>
      <c r="AZ40" s="473">
        <v>1.242466721352435</v>
      </c>
      <c r="BA40" s="417"/>
      <c r="BB40" s="417"/>
      <c r="BC40" s="417"/>
      <c r="BD40" s="417"/>
      <c r="BE40" s="417"/>
      <c r="BF40" s="445"/>
      <c r="BG40" s="441">
        <v>0</v>
      </c>
      <c r="BH40" s="441">
        <v>0.30591269708459723</v>
      </c>
      <c r="BI40" s="441">
        <v>0.31049604500334094</v>
      </c>
      <c r="BJ40" s="441">
        <v>0.31101229629112664</v>
      </c>
      <c r="BK40" s="441">
        <v>0.31504568297337027</v>
      </c>
      <c r="BL40" s="473">
        <v>1.2424667213524352</v>
      </c>
      <c r="BM40" s="313"/>
      <c r="BN40" s="506">
        <v>0.55000000000000004</v>
      </c>
      <c r="BO40" s="505"/>
      <c r="BP40" s="507">
        <v>0.45</v>
      </c>
      <c r="BQ40" s="313"/>
      <c r="BR40" s="839" t="s">
        <v>489</v>
      </c>
      <c r="BS40" s="823" t="s">
        <v>86</v>
      </c>
      <c r="BT40" s="344" t="s">
        <v>465</v>
      </c>
      <c r="BU40" s="840" t="s">
        <v>108</v>
      </c>
      <c r="BV40" s="882" t="s">
        <v>806</v>
      </c>
      <c r="BY40" s="881" t="e">
        <v>#N/A</v>
      </c>
    </row>
    <row r="41" spans="1:16384" x14ac:dyDescent="0.2">
      <c r="A41" s="6">
        <v>35</v>
      </c>
      <c r="B41" s="487" t="s">
        <v>487</v>
      </c>
      <c r="C41" s="362" t="s">
        <v>492</v>
      </c>
      <c r="D41" s="472" t="s">
        <v>471</v>
      </c>
      <c r="E41" s="674">
        <v>0</v>
      </c>
      <c r="F41" s="674">
        <v>0</v>
      </c>
      <c r="G41" s="674">
        <v>0</v>
      </c>
      <c r="H41" s="674">
        <v>0</v>
      </c>
      <c r="I41" s="674">
        <v>0</v>
      </c>
      <c r="J41" s="675">
        <f t="shared" si="39"/>
        <v>0</v>
      </c>
      <c r="K41" s="835">
        <v>0</v>
      </c>
      <c r="L41" s="835">
        <v>0</v>
      </c>
      <c r="M41" s="835">
        <v>0</v>
      </c>
      <c r="N41" s="835">
        <v>0</v>
      </c>
      <c r="O41" s="835">
        <v>0</v>
      </c>
      <c r="P41" s="836">
        <f t="shared" si="40"/>
        <v>0</v>
      </c>
      <c r="Q41" s="676">
        <v>0.22009999999999999</v>
      </c>
      <c r="R41" s="676">
        <v>0.22009999999999999</v>
      </c>
      <c r="S41" s="676">
        <v>0.22009999999999999</v>
      </c>
      <c r="T41" s="676">
        <v>0.22009999999999999</v>
      </c>
      <c r="U41" s="676">
        <v>0.22009999999999999</v>
      </c>
      <c r="V41" s="676">
        <f t="shared" si="24"/>
        <v>1.1005</v>
      </c>
      <c r="W41" s="374">
        <f t="shared" si="41"/>
        <v>0.23007841644811014</v>
      </c>
      <c r="X41" s="333">
        <f t="shared" si="42"/>
        <v>0.23007841644811014</v>
      </c>
      <c r="Y41" s="333">
        <f t="shared" si="43"/>
        <v>0.23007841644811014</v>
      </c>
      <c r="Z41" s="333">
        <f t="shared" si="44"/>
        <v>0.23007841644811014</v>
      </c>
      <c r="AA41" s="333">
        <f t="shared" si="45"/>
        <v>0.23007841644811014</v>
      </c>
      <c r="AB41" s="333">
        <f t="shared" si="46"/>
        <v>1.1503920822405507</v>
      </c>
      <c r="AC41" s="374">
        <f>W41*($BN41*'Input| Real Cost Escalation'!E$22+'Calc| Project Costs '!$BO41*'Input| Real Cost Escalation'!E$23+'Calc| Project Costs '!$BP41*'Input| Real Cost Escalation'!E$24)</f>
        <v>2.8470539845481379E-3</v>
      </c>
      <c r="AD41" s="333">
        <f>X41*($BN41*'Input| Real Cost Escalation'!F$22+'Calc| Project Costs '!$BO41*'Input| Real Cost Escalation'!F$23+'Calc| Project Costs '!$BP41*'Input| Real Cost Escalation'!F$24)</f>
        <v>4.1321441724840435E-3</v>
      </c>
      <c r="AE41" s="333">
        <f>Y41*($BN41*'Input| Real Cost Escalation'!G$22+'Calc| Project Costs '!$BO41*'Input| Real Cost Escalation'!G$23+'Calc| Project Costs '!$BP41*'Input| Real Cost Escalation'!G$24)</f>
        <v>5.4887862459506833E-3</v>
      </c>
      <c r="AF41" s="333">
        <f>Z41*($BN41*'Input| Real Cost Escalation'!H$22+'Calc| Project Costs '!$BO41*'Input| Real Cost Escalation'!H$23+'Calc| Project Costs '!$BP41*'Input| Real Cost Escalation'!H$24)</f>
        <v>7.2180732240026456E-3</v>
      </c>
      <c r="AG41" s="333">
        <f>AA41*($BN41*'Input| Real Cost Escalation'!I$22+'Calc| Project Costs '!$BO41*'Input| Real Cost Escalation'!I$23+'Calc| Project Costs '!$BP41*'Input| Real Cost Escalation'!I$24)</f>
        <v>8.9267639396882741E-3</v>
      </c>
      <c r="AH41" s="441">
        <f t="shared" si="47"/>
        <v>2.8612821566673781E-2</v>
      </c>
      <c r="AI41" s="374">
        <f t="shared" si="48"/>
        <v>0.23292547043265827</v>
      </c>
      <c r="AJ41" s="333">
        <f t="shared" si="49"/>
        <v>0.23421056062059417</v>
      </c>
      <c r="AK41" s="333">
        <f t="shared" si="50"/>
        <v>0.23556720269406081</v>
      </c>
      <c r="AL41" s="333">
        <f t="shared" si="51"/>
        <v>0.23729648967211278</v>
      </c>
      <c r="AM41" s="333">
        <f t="shared" si="52"/>
        <v>0.23900518038779842</v>
      </c>
      <c r="AN41" s="335">
        <f t="shared" si="53"/>
        <v>1.1790049038072246</v>
      </c>
      <c r="AO41" s="333">
        <f>AI41/AI$102*'Input| Overheads'!C$53</f>
        <v>1.1619146847365152E-2</v>
      </c>
      <c r="AP41" s="333">
        <f>AJ41/AJ$102*'Input| Overheads'!D$53</f>
        <v>9.4088260031799306E-3</v>
      </c>
      <c r="AQ41" s="333">
        <f>AK41/AK$102*'Input| Overheads'!E$53</f>
        <v>1.1880386822761864E-2</v>
      </c>
      <c r="AR41" s="333">
        <f>AL41/AL$102*'Input| Overheads'!F$53</f>
        <v>1.0787413409244986E-2</v>
      </c>
      <c r="AS41" s="333">
        <f>AM41/AM$102*'Input| Overheads'!G$53</f>
        <v>1.2518271607402607E-2</v>
      </c>
      <c r="AT41" s="473">
        <f t="shared" si="27"/>
        <v>5.6214044689954543E-2</v>
      </c>
      <c r="AU41" s="441">
        <f t="shared" si="54"/>
        <v>0.24454461728002341</v>
      </c>
      <c r="AV41" s="441">
        <f t="shared" si="55"/>
        <v>0.24361938662377411</v>
      </c>
      <c r="AW41" s="441">
        <f t="shared" si="56"/>
        <v>0.24744758951682266</v>
      </c>
      <c r="AX41" s="441">
        <f t="shared" si="57"/>
        <v>0.24808390308135778</v>
      </c>
      <c r="AY41" s="441">
        <f t="shared" si="58"/>
        <v>0.25152345199520104</v>
      </c>
      <c r="AZ41" s="473">
        <f t="shared" si="59"/>
        <v>1.2352189484971792</v>
      </c>
      <c r="BA41" s="417"/>
      <c r="BB41" s="417"/>
      <c r="BC41" s="417"/>
      <c r="BD41" s="417"/>
      <c r="BE41" s="417"/>
      <c r="BF41" s="445"/>
      <c r="BG41" s="441">
        <f t="shared" si="28"/>
        <v>0.24454461728002341</v>
      </c>
      <c r="BH41" s="441">
        <f t="shared" si="29"/>
        <v>0.24361938662377411</v>
      </c>
      <c r="BI41" s="441">
        <f t="shared" si="30"/>
        <v>0.24744758951682266</v>
      </c>
      <c r="BJ41" s="441">
        <f t="shared" si="31"/>
        <v>0.24808390308135778</v>
      </c>
      <c r="BK41" s="441">
        <f t="shared" si="32"/>
        <v>0.25152345199520104</v>
      </c>
      <c r="BL41" s="473">
        <f t="shared" si="33"/>
        <v>1.2352189484971789</v>
      </c>
      <c r="BM41" s="313"/>
      <c r="BN41" s="506">
        <f t="shared" si="38"/>
        <v>0.63</v>
      </c>
      <c r="BO41" s="505"/>
      <c r="BP41" s="507">
        <v>0.37</v>
      </c>
      <c r="BQ41" s="313"/>
      <c r="BR41" s="839" t="s">
        <v>87</v>
      </c>
      <c r="BS41" s="823" t="s">
        <v>86</v>
      </c>
      <c r="BT41" s="344" t="s">
        <v>465</v>
      </c>
      <c r="BU41" s="840" t="s">
        <v>760</v>
      </c>
      <c r="BV41" s="882" t="str">
        <f t="shared" si="60"/>
        <v>Other Distribution System-Other Distribution System Equipment</v>
      </c>
      <c r="BY41" s="881" t="e">
        <v>#N/A</v>
      </c>
    </row>
    <row r="42" spans="1:16384" s="890" customFormat="1" x14ac:dyDescent="0.2">
      <c r="A42" s="6">
        <v>36</v>
      </c>
      <c r="B42" s="487" t="s">
        <v>487</v>
      </c>
      <c r="C42" s="362" t="s">
        <v>494</v>
      </c>
      <c r="D42" s="472" t="s">
        <v>471</v>
      </c>
      <c r="E42" s="674">
        <v>0</v>
      </c>
      <c r="F42" s="674">
        <v>0</v>
      </c>
      <c r="G42" s="674">
        <v>0</v>
      </c>
      <c r="H42" s="674">
        <v>0</v>
      </c>
      <c r="I42" s="674">
        <v>0</v>
      </c>
      <c r="J42" s="675">
        <f t="shared" si="39"/>
        <v>0</v>
      </c>
      <c r="K42" s="835">
        <v>0</v>
      </c>
      <c r="L42" s="835">
        <v>0</v>
      </c>
      <c r="M42" s="835">
        <v>0</v>
      </c>
      <c r="N42" s="835">
        <v>0</v>
      </c>
      <c r="O42" s="835">
        <v>0</v>
      </c>
      <c r="P42" s="836">
        <f t="shared" si="40"/>
        <v>0</v>
      </c>
      <c r="Q42" s="887" t="s">
        <v>804</v>
      </c>
      <c r="R42" s="887" t="s">
        <v>804</v>
      </c>
      <c r="S42" s="887" t="s">
        <v>804</v>
      </c>
      <c r="T42" s="887" t="s">
        <v>804</v>
      </c>
      <c r="U42" s="887" t="s">
        <v>804</v>
      </c>
      <c r="V42" s="887" t="s">
        <v>804</v>
      </c>
      <c r="W42" s="374">
        <v>1.9662766984956621</v>
      </c>
      <c r="X42" s="333">
        <v>2.4199524492384143</v>
      </c>
      <c r="Y42" s="333">
        <v>2.6321556229729275</v>
      </c>
      <c r="Z42" s="333">
        <v>3.4945576837166392</v>
      </c>
      <c r="AA42" s="333">
        <v>2.4199524492384143</v>
      </c>
      <c r="AB42" s="333">
        <v>12.932894903662058</v>
      </c>
      <c r="AC42" s="374">
        <v>3.3663055532623005E-2</v>
      </c>
      <c r="AD42" s="333">
        <v>6.0130594418163992E-2</v>
      </c>
      <c r="AE42" s="333">
        <v>8.6876252656261338E-2</v>
      </c>
      <c r="AF42" s="333">
        <v>0.15167943278012844</v>
      </c>
      <c r="AG42" s="333">
        <v>0.12990147475938779</v>
      </c>
      <c r="AH42" s="441">
        <v>0.46225081014656461</v>
      </c>
      <c r="AI42" s="374">
        <v>1.9999397540282851</v>
      </c>
      <c r="AJ42" s="333">
        <v>2.4800830436565784</v>
      </c>
      <c r="AK42" s="333">
        <v>2.7190318756291889</v>
      </c>
      <c r="AL42" s="333">
        <v>3.6462371164967675</v>
      </c>
      <c r="AM42" s="333">
        <v>2.549853923997802</v>
      </c>
      <c r="AN42" s="335">
        <v>13.395145713808622</v>
      </c>
      <c r="AO42" s="333">
        <v>9.9764073223826646E-2</v>
      </c>
      <c r="AP42" s="333">
        <v>9.9631159967215499E-2</v>
      </c>
      <c r="AQ42" s="333">
        <v>0.1371292357189795</v>
      </c>
      <c r="AR42" s="333">
        <v>0.16575663305484831</v>
      </c>
      <c r="AS42" s="333">
        <v>0.13355260303569286</v>
      </c>
      <c r="AT42" s="473">
        <v>0.6358337050005628</v>
      </c>
      <c r="AU42" s="441">
        <v>2.0997038272521116</v>
      </c>
      <c r="AV42" s="441">
        <v>2.5797142036237939</v>
      </c>
      <c r="AW42" s="441">
        <v>2.8561611113481682</v>
      </c>
      <c r="AX42" s="441">
        <v>3.8119937495516156</v>
      </c>
      <c r="AY42" s="441">
        <v>2.6834065270334948</v>
      </c>
      <c r="AZ42" s="473">
        <v>14.030979418809185</v>
      </c>
      <c r="BA42" s="417"/>
      <c r="BB42" s="417"/>
      <c r="BC42" s="417"/>
      <c r="BD42" s="417"/>
      <c r="BE42" s="417"/>
      <c r="BF42" s="445"/>
      <c r="BG42" s="441">
        <f t="shared" si="28"/>
        <v>2.0997038272521116</v>
      </c>
      <c r="BH42" s="441">
        <f t="shared" si="29"/>
        <v>2.5797142036237939</v>
      </c>
      <c r="BI42" s="441">
        <f t="shared" si="30"/>
        <v>2.8561611113481682</v>
      </c>
      <c r="BJ42" s="441">
        <f t="shared" si="31"/>
        <v>3.8119937495516156</v>
      </c>
      <c r="BK42" s="441">
        <f t="shared" si="32"/>
        <v>2.6834065270334948</v>
      </c>
      <c r="BL42" s="473">
        <f t="shared" si="33"/>
        <v>14.030979418809185</v>
      </c>
      <c r="BM42" s="313"/>
      <c r="BN42" s="506">
        <f t="shared" si="38"/>
        <v>0.87162489894907036</v>
      </c>
      <c r="BO42" s="505"/>
      <c r="BP42" s="507">
        <v>0.12837510105092967</v>
      </c>
      <c r="BQ42" s="313"/>
      <c r="BR42" s="839" t="s">
        <v>87</v>
      </c>
      <c r="BS42" s="823" t="s">
        <v>86</v>
      </c>
      <c r="BT42" s="344" t="s">
        <v>465</v>
      </c>
      <c r="BU42" s="840" t="s">
        <v>102</v>
      </c>
      <c r="BV42" s="882" t="str">
        <f t="shared" ref="BV42:BV43" si="83">BR42&amp;"-"&amp;BS42</f>
        <v>Other Distribution System-Other Distribution System Equipment</v>
      </c>
      <c r="BW42" s="881"/>
      <c r="BX42" s="881"/>
      <c r="BY42" s="881" t="e">
        <v>#N/A</v>
      </c>
      <c r="BZ42" s="881" t="e">
        <v>#N/A</v>
      </c>
      <c r="CA42" s="881" t="e">
        <v>#N/A</v>
      </c>
      <c r="CB42" s="881" t="e">
        <v>#N/A</v>
      </c>
      <c r="CC42" s="881" t="e">
        <v>#N/A</v>
      </c>
      <c r="CD42" s="881" t="e">
        <v>#N/A</v>
      </c>
      <c r="CE42" s="881" t="e">
        <v>#N/A</v>
      </c>
      <c r="CF42" s="881" t="e">
        <v>#N/A</v>
      </c>
      <c r="CG42" s="881" t="e">
        <v>#N/A</v>
      </c>
      <c r="CH42" s="881" t="e">
        <v>#N/A</v>
      </c>
      <c r="CI42" s="881" t="e">
        <v>#N/A</v>
      </c>
      <c r="CJ42" s="881" t="e">
        <v>#N/A</v>
      </c>
      <c r="CK42" s="881" t="e">
        <v>#N/A</v>
      </c>
      <c r="CL42" s="881" t="e">
        <v>#N/A</v>
      </c>
      <c r="CM42" s="881" t="e">
        <v>#N/A</v>
      </c>
      <c r="CN42" s="881" t="e">
        <v>#N/A</v>
      </c>
      <c r="CO42" s="881" t="e">
        <v>#N/A</v>
      </c>
      <c r="CP42" s="881" t="e">
        <v>#N/A</v>
      </c>
      <c r="CQ42" s="881" t="e">
        <v>#N/A</v>
      </c>
      <c r="CR42" s="881" t="e">
        <v>#N/A</v>
      </c>
      <c r="CS42" s="881" t="e">
        <v>#N/A</v>
      </c>
      <c r="CT42" s="881" t="e">
        <v>#N/A</v>
      </c>
      <c r="CU42" s="881" t="e">
        <v>#N/A</v>
      </c>
      <c r="CV42" s="881" t="e">
        <v>#N/A</v>
      </c>
      <c r="CW42" s="881" t="e">
        <v>#N/A</v>
      </c>
      <c r="CX42" s="881" t="e">
        <v>#N/A</v>
      </c>
      <c r="CY42" s="881" t="e">
        <v>#N/A</v>
      </c>
      <c r="CZ42" s="881" t="e">
        <v>#N/A</v>
      </c>
      <c r="DA42" s="881" t="e">
        <v>#N/A</v>
      </c>
      <c r="DB42" s="881" t="e">
        <v>#N/A</v>
      </c>
      <c r="DC42" s="881" t="e">
        <v>#N/A</v>
      </c>
      <c r="DD42" s="881" t="e">
        <v>#N/A</v>
      </c>
      <c r="DE42" s="881" t="e">
        <v>#N/A</v>
      </c>
      <c r="DF42" s="881" t="e">
        <v>#N/A</v>
      </c>
      <c r="DG42" s="881" t="e">
        <v>#N/A</v>
      </c>
      <c r="DH42" s="881" t="e">
        <v>#N/A</v>
      </c>
      <c r="DI42" s="881" t="e">
        <v>#N/A</v>
      </c>
      <c r="DJ42" s="881" t="e">
        <v>#N/A</v>
      </c>
      <c r="DK42" s="881" t="e">
        <v>#N/A</v>
      </c>
      <c r="DL42" s="881" t="e">
        <v>#N/A</v>
      </c>
      <c r="DM42" s="881" t="e">
        <v>#N/A</v>
      </c>
      <c r="DN42" s="881" t="e">
        <v>#N/A</v>
      </c>
      <c r="DO42" s="881" t="e">
        <v>#N/A</v>
      </c>
      <c r="DP42" s="881" t="e">
        <v>#N/A</v>
      </c>
      <c r="DQ42" s="881" t="e">
        <v>#N/A</v>
      </c>
      <c r="DR42" s="881" t="e">
        <v>#N/A</v>
      </c>
      <c r="DS42" s="881" t="e">
        <v>#N/A</v>
      </c>
      <c r="DT42" s="881" t="e">
        <v>#N/A</v>
      </c>
      <c r="DU42" s="881" t="e">
        <v>#N/A</v>
      </c>
      <c r="DV42" s="881" t="e">
        <v>#N/A</v>
      </c>
      <c r="DW42" s="881" t="e">
        <v>#N/A</v>
      </c>
      <c r="DX42" s="881" t="e">
        <v>#N/A</v>
      </c>
      <c r="DY42" s="881" t="e">
        <v>#N/A</v>
      </c>
      <c r="DZ42" s="881" t="e">
        <v>#N/A</v>
      </c>
      <c r="EA42" s="881" t="e">
        <v>#N/A</v>
      </c>
      <c r="EB42" s="881" t="e">
        <v>#N/A</v>
      </c>
      <c r="EC42" s="881" t="e">
        <v>#N/A</v>
      </c>
      <c r="ED42" s="881" t="e">
        <v>#N/A</v>
      </c>
      <c r="EE42" s="881" t="e">
        <v>#N/A</v>
      </c>
      <c r="EF42" s="881" t="e">
        <v>#N/A</v>
      </c>
      <c r="EG42" s="881" t="e">
        <v>#N/A</v>
      </c>
      <c r="EH42" s="881" t="e">
        <v>#N/A</v>
      </c>
      <c r="EI42" s="881" t="e">
        <v>#N/A</v>
      </c>
      <c r="EJ42" s="881" t="e">
        <v>#N/A</v>
      </c>
      <c r="EK42" s="881" t="e">
        <v>#N/A</v>
      </c>
      <c r="EL42" s="881" t="e">
        <v>#N/A</v>
      </c>
      <c r="EM42" s="881" t="e">
        <v>#N/A</v>
      </c>
      <c r="EN42" s="881" t="e">
        <v>#N/A</v>
      </c>
      <c r="EO42" s="881" t="e">
        <v>#N/A</v>
      </c>
      <c r="EP42" s="881" t="e">
        <v>#N/A</v>
      </c>
      <c r="EQ42" s="881" t="e">
        <v>#N/A</v>
      </c>
      <c r="ER42" s="881" t="e">
        <v>#N/A</v>
      </c>
      <c r="ES42" s="881" t="e">
        <v>#N/A</v>
      </c>
      <c r="ET42" s="881" t="e">
        <v>#N/A</v>
      </c>
      <c r="EU42" s="881" t="e">
        <v>#N/A</v>
      </c>
      <c r="EV42" s="881" t="e">
        <v>#N/A</v>
      </c>
      <c r="EW42" s="881" t="e">
        <v>#N/A</v>
      </c>
      <c r="EX42" s="881" t="e">
        <v>#N/A</v>
      </c>
      <c r="EY42" s="881" t="e">
        <v>#N/A</v>
      </c>
      <c r="EZ42" s="881" t="e">
        <v>#N/A</v>
      </c>
      <c r="FA42" s="881" t="e">
        <v>#N/A</v>
      </c>
      <c r="FB42" s="881" t="e">
        <v>#N/A</v>
      </c>
      <c r="FC42" s="881" t="e">
        <v>#N/A</v>
      </c>
      <c r="FD42" s="881" t="e">
        <v>#N/A</v>
      </c>
      <c r="FE42" s="881" t="e">
        <v>#N/A</v>
      </c>
      <c r="FF42" s="881" t="e">
        <v>#N/A</v>
      </c>
      <c r="FG42" s="881" t="e">
        <v>#N/A</v>
      </c>
      <c r="FH42" s="881" t="e">
        <v>#N/A</v>
      </c>
      <c r="FI42" s="881" t="e">
        <v>#N/A</v>
      </c>
      <c r="FJ42" s="881" t="e">
        <v>#N/A</v>
      </c>
      <c r="FK42" s="881" t="e">
        <v>#N/A</v>
      </c>
      <c r="FL42" s="881" t="e">
        <v>#N/A</v>
      </c>
      <c r="FM42" s="881" t="e">
        <v>#N/A</v>
      </c>
      <c r="FN42" s="881" t="e">
        <v>#N/A</v>
      </c>
      <c r="FO42" s="881" t="e">
        <v>#N/A</v>
      </c>
      <c r="FP42" s="881" t="e">
        <v>#N/A</v>
      </c>
      <c r="FQ42" s="881" t="e">
        <v>#N/A</v>
      </c>
      <c r="FR42" s="881" t="e">
        <v>#N/A</v>
      </c>
      <c r="FS42" s="881" t="e">
        <v>#N/A</v>
      </c>
      <c r="FT42" s="881" t="e">
        <v>#N/A</v>
      </c>
      <c r="FU42" s="881" t="e">
        <v>#N/A</v>
      </c>
      <c r="FV42" s="881" t="e">
        <v>#N/A</v>
      </c>
      <c r="FW42" s="881" t="e">
        <v>#N/A</v>
      </c>
      <c r="FX42" s="881" t="e">
        <v>#N/A</v>
      </c>
      <c r="FY42" s="881" t="e">
        <v>#N/A</v>
      </c>
      <c r="FZ42" s="881" t="e">
        <v>#N/A</v>
      </c>
      <c r="GA42" s="881" t="e">
        <v>#N/A</v>
      </c>
      <c r="GB42" s="881" t="e">
        <v>#N/A</v>
      </c>
      <c r="GC42" s="881" t="e">
        <v>#N/A</v>
      </c>
      <c r="GD42" s="881" t="e">
        <v>#N/A</v>
      </c>
      <c r="GE42" s="881" t="e">
        <v>#N/A</v>
      </c>
      <c r="GF42" s="881" t="e">
        <v>#N/A</v>
      </c>
      <c r="GG42" s="881" t="e">
        <v>#N/A</v>
      </c>
      <c r="GH42" s="881" t="e">
        <v>#N/A</v>
      </c>
      <c r="GI42" s="881" t="e">
        <v>#N/A</v>
      </c>
      <c r="GJ42" s="881" t="e">
        <v>#N/A</v>
      </c>
      <c r="GK42" s="881" t="e">
        <v>#N/A</v>
      </c>
      <c r="GL42" s="881" t="e">
        <v>#N/A</v>
      </c>
      <c r="GM42" s="881" t="e">
        <v>#N/A</v>
      </c>
      <c r="GN42" s="881" t="e">
        <v>#N/A</v>
      </c>
      <c r="GO42" s="881" t="e">
        <v>#N/A</v>
      </c>
      <c r="GP42" s="881" t="e">
        <v>#N/A</v>
      </c>
      <c r="GQ42" s="881" t="e">
        <v>#N/A</v>
      </c>
      <c r="GR42" s="881" t="e">
        <v>#N/A</v>
      </c>
      <c r="GS42" s="881" t="e">
        <v>#N/A</v>
      </c>
      <c r="GT42" s="881" t="e">
        <v>#N/A</v>
      </c>
      <c r="GU42" s="881" t="e">
        <v>#N/A</v>
      </c>
      <c r="GV42" s="881" t="e">
        <v>#N/A</v>
      </c>
      <c r="GW42" s="881" t="e">
        <v>#N/A</v>
      </c>
      <c r="GX42" s="881" t="e">
        <v>#N/A</v>
      </c>
      <c r="GY42" s="881" t="e">
        <v>#N/A</v>
      </c>
      <c r="GZ42" s="881" t="e">
        <v>#N/A</v>
      </c>
      <c r="HA42" s="881" t="e">
        <v>#N/A</v>
      </c>
      <c r="HB42" s="881" t="e">
        <v>#N/A</v>
      </c>
      <c r="HC42" s="881" t="e">
        <v>#N/A</v>
      </c>
      <c r="HD42" s="881" t="e">
        <v>#N/A</v>
      </c>
      <c r="HE42" s="881" t="e">
        <v>#N/A</v>
      </c>
      <c r="HF42" s="881" t="e">
        <v>#N/A</v>
      </c>
      <c r="HG42" s="881" t="e">
        <v>#N/A</v>
      </c>
      <c r="HH42" s="881" t="e">
        <v>#N/A</v>
      </c>
      <c r="HI42" s="881" t="e">
        <v>#N/A</v>
      </c>
      <c r="HJ42" s="881" t="e">
        <v>#N/A</v>
      </c>
      <c r="HK42" s="881" t="e">
        <v>#N/A</v>
      </c>
      <c r="HL42" s="881" t="e">
        <v>#N/A</v>
      </c>
      <c r="HM42" s="881" t="e">
        <v>#N/A</v>
      </c>
      <c r="HN42" s="881" t="e">
        <v>#N/A</v>
      </c>
      <c r="HO42" s="881" t="e">
        <v>#N/A</v>
      </c>
      <c r="HP42" s="881" t="e">
        <v>#N/A</v>
      </c>
      <c r="HQ42" s="881" t="e">
        <v>#N/A</v>
      </c>
      <c r="HR42" s="881" t="e">
        <v>#N/A</v>
      </c>
      <c r="HS42" s="881" t="e">
        <v>#N/A</v>
      </c>
      <c r="HT42" s="881" t="e">
        <v>#N/A</v>
      </c>
      <c r="HU42" s="881" t="e">
        <v>#N/A</v>
      </c>
      <c r="HV42" s="881" t="e">
        <v>#N/A</v>
      </c>
      <c r="HW42" s="881" t="e">
        <v>#N/A</v>
      </c>
      <c r="HX42" s="881" t="e">
        <v>#N/A</v>
      </c>
      <c r="HY42" s="881" t="e">
        <v>#N/A</v>
      </c>
      <c r="HZ42" s="881" t="e">
        <v>#N/A</v>
      </c>
      <c r="IA42" s="881" t="e">
        <v>#N/A</v>
      </c>
      <c r="IB42" s="881" t="e">
        <v>#N/A</v>
      </c>
      <c r="IC42" s="881" t="e">
        <v>#N/A</v>
      </c>
      <c r="ID42" s="881" t="e">
        <v>#N/A</v>
      </c>
      <c r="IE42" s="881" t="e">
        <v>#N/A</v>
      </c>
      <c r="IF42" s="881" t="e">
        <v>#N/A</v>
      </c>
      <c r="IG42" s="881" t="e">
        <v>#N/A</v>
      </c>
      <c r="IH42" s="881" t="e">
        <v>#N/A</v>
      </c>
      <c r="II42" s="881" t="e">
        <v>#N/A</v>
      </c>
      <c r="IJ42" s="881" t="e">
        <v>#N/A</v>
      </c>
      <c r="IK42" s="881" t="e">
        <v>#N/A</v>
      </c>
      <c r="IL42" s="881" t="e">
        <v>#N/A</v>
      </c>
      <c r="IM42" s="881" t="e">
        <v>#N/A</v>
      </c>
      <c r="IN42" s="881" t="e">
        <v>#N/A</v>
      </c>
      <c r="IO42" s="881" t="e">
        <v>#N/A</v>
      </c>
      <c r="IP42" s="881" t="e">
        <v>#N/A</v>
      </c>
      <c r="IQ42" s="881" t="e">
        <v>#N/A</v>
      </c>
      <c r="IR42" s="881" t="e">
        <v>#N/A</v>
      </c>
      <c r="IS42" s="881" t="e">
        <v>#N/A</v>
      </c>
      <c r="IT42" s="881" t="e">
        <v>#N/A</v>
      </c>
      <c r="IU42" s="881" t="e">
        <v>#N/A</v>
      </c>
      <c r="IV42" s="881" t="e">
        <v>#N/A</v>
      </c>
      <c r="IW42" s="881" t="e">
        <v>#N/A</v>
      </c>
      <c r="IX42" s="881" t="e">
        <v>#N/A</v>
      </c>
      <c r="IY42" s="881" t="e">
        <v>#N/A</v>
      </c>
      <c r="IZ42" s="881" t="e">
        <v>#N/A</v>
      </c>
      <c r="JA42" s="881" t="e">
        <v>#N/A</v>
      </c>
      <c r="JB42" s="881" t="e">
        <v>#N/A</v>
      </c>
      <c r="JC42" s="881" t="e">
        <v>#N/A</v>
      </c>
      <c r="JD42" s="881" t="e">
        <v>#N/A</v>
      </c>
      <c r="JE42" s="881" t="e">
        <v>#N/A</v>
      </c>
      <c r="JF42" s="881" t="e">
        <v>#N/A</v>
      </c>
      <c r="JG42" s="881" t="e">
        <v>#N/A</v>
      </c>
      <c r="JH42" s="881" t="e">
        <v>#N/A</v>
      </c>
      <c r="JI42" s="881" t="e">
        <v>#N/A</v>
      </c>
      <c r="JJ42" s="881" t="e">
        <v>#N/A</v>
      </c>
      <c r="JK42" s="881" t="e">
        <v>#N/A</v>
      </c>
      <c r="JL42" s="881" t="e">
        <v>#N/A</v>
      </c>
      <c r="JM42" s="881" t="e">
        <v>#N/A</v>
      </c>
      <c r="JN42" s="881" t="e">
        <v>#N/A</v>
      </c>
      <c r="JO42" s="881" t="e">
        <v>#N/A</v>
      </c>
      <c r="JP42" s="881" t="e">
        <v>#N/A</v>
      </c>
      <c r="JQ42" s="881" t="e">
        <v>#N/A</v>
      </c>
      <c r="JR42" s="881" t="e">
        <v>#N/A</v>
      </c>
      <c r="JS42" s="881" t="e">
        <v>#N/A</v>
      </c>
      <c r="JT42" s="881" t="e">
        <v>#N/A</v>
      </c>
      <c r="JU42" s="881" t="e">
        <v>#N/A</v>
      </c>
      <c r="JV42" s="881" t="e">
        <v>#N/A</v>
      </c>
      <c r="JW42" s="881" t="e">
        <v>#N/A</v>
      </c>
      <c r="JX42" s="881" t="e">
        <v>#N/A</v>
      </c>
      <c r="JY42" s="881" t="e">
        <v>#N/A</v>
      </c>
      <c r="JZ42" s="881" t="e">
        <v>#N/A</v>
      </c>
      <c r="KA42" s="881" t="e">
        <v>#N/A</v>
      </c>
      <c r="KB42" s="881" t="e">
        <v>#N/A</v>
      </c>
      <c r="KC42" s="881" t="e">
        <v>#N/A</v>
      </c>
      <c r="KD42" s="881" t="e">
        <v>#N/A</v>
      </c>
      <c r="KE42" s="881" t="e">
        <v>#N/A</v>
      </c>
      <c r="KF42" s="881" t="e">
        <v>#N/A</v>
      </c>
      <c r="KG42" s="881" t="e">
        <v>#N/A</v>
      </c>
      <c r="KH42" s="881" t="e">
        <v>#N/A</v>
      </c>
      <c r="KI42" s="881" t="e">
        <v>#N/A</v>
      </c>
      <c r="KJ42" s="881" t="e">
        <v>#N/A</v>
      </c>
      <c r="KK42" s="881" t="e">
        <v>#N/A</v>
      </c>
      <c r="KL42" s="881" t="e">
        <v>#N/A</v>
      </c>
      <c r="KM42" s="881" t="e">
        <v>#N/A</v>
      </c>
      <c r="KN42" s="881" t="e">
        <v>#N/A</v>
      </c>
      <c r="KO42" s="881" t="e">
        <v>#N/A</v>
      </c>
      <c r="KP42" s="881" t="e">
        <v>#N/A</v>
      </c>
      <c r="KQ42" s="881" t="e">
        <v>#N/A</v>
      </c>
      <c r="KR42" s="881" t="e">
        <v>#N/A</v>
      </c>
      <c r="KS42" s="881" t="e">
        <v>#N/A</v>
      </c>
      <c r="KT42" s="881" t="e">
        <v>#N/A</v>
      </c>
      <c r="KU42" s="881" t="e">
        <v>#N/A</v>
      </c>
      <c r="KV42" s="881" t="e">
        <v>#N/A</v>
      </c>
      <c r="KW42" s="881" t="e">
        <v>#N/A</v>
      </c>
      <c r="KX42" s="881" t="e">
        <v>#N/A</v>
      </c>
      <c r="KY42" s="881" t="e">
        <v>#N/A</v>
      </c>
      <c r="KZ42" s="881" t="e">
        <v>#N/A</v>
      </c>
      <c r="LA42" s="881" t="e">
        <v>#N/A</v>
      </c>
      <c r="LB42" s="881" t="e">
        <v>#N/A</v>
      </c>
      <c r="LC42" s="881" t="e">
        <v>#N/A</v>
      </c>
      <c r="LD42" s="881" t="e">
        <v>#N/A</v>
      </c>
      <c r="LE42" s="881" t="e">
        <v>#N/A</v>
      </c>
      <c r="LF42" s="881" t="e">
        <v>#N/A</v>
      </c>
      <c r="LG42" s="881" t="e">
        <v>#N/A</v>
      </c>
      <c r="LH42" s="881" t="e">
        <v>#N/A</v>
      </c>
      <c r="LI42" s="881" t="e">
        <v>#N/A</v>
      </c>
      <c r="LJ42" s="881" t="e">
        <v>#N/A</v>
      </c>
      <c r="LK42" s="881" t="e">
        <v>#N/A</v>
      </c>
      <c r="LL42" s="881" t="e">
        <v>#N/A</v>
      </c>
      <c r="LM42" s="881" t="e">
        <v>#N/A</v>
      </c>
      <c r="LN42" s="881" t="e">
        <v>#N/A</v>
      </c>
      <c r="LO42" s="881" t="e">
        <v>#N/A</v>
      </c>
      <c r="LP42" s="881" t="e">
        <v>#N/A</v>
      </c>
      <c r="LQ42" s="881" t="e">
        <v>#N/A</v>
      </c>
      <c r="LR42" s="881" t="e">
        <v>#N/A</v>
      </c>
      <c r="LS42" s="881" t="e">
        <v>#N/A</v>
      </c>
      <c r="LT42" s="881" t="e">
        <v>#N/A</v>
      </c>
      <c r="LU42" s="881" t="e">
        <v>#N/A</v>
      </c>
      <c r="LV42" s="881" t="e">
        <v>#N/A</v>
      </c>
      <c r="LW42" s="881" t="e">
        <v>#N/A</v>
      </c>
      <c r="LX42" s="881" t="e">
        <v>#N/A</v>
      </c>
      <c r="LY42" s="881" t="e">
        <v>#N/A</v>
      </c>
      <c r="LZ42" s="881" t="e">
        <v>#N/A</v>
      </c>
      <c r="MA42" s="881" t="e">
        <v>#N/A</v>
      </c>
      <c r="MB42" s="881" t="e">
        <v>#N/A</v>
      </c>
      <c r="MC42" s="881" t="e">
        <v>#N/A</v>
      </c>
      <c r="MD42" s="881" t="e">
        <v>#N/A</v>
      </c>
      <c r="ME42" s="881" t="e">
        <v>#N/A</v>
      </c>
      <c r="MF42" s="881" t="e">
        <v>#N/A</v>
      </c>
      <c r="MG42" s="881" t="e">
        <v>#N/A</v>
      </c>
      <c r="MH42" s="881" t="e">
        <v>#N/A</v>
      </c>
      <c r="MI42" s="881" t="e">
        <v>#N/A</v>
      </c>
      <c r="MJ42" s="881" t="e">
        <v>#N/A</v>
      </c>
      <c r="MK42" s="881" t="e">
        <v>#N/A</v>
      </c>
      <c r="ML42" s="881" t="e">
        <v>#N/A</v>
      </c>
      <c r="MM42" s="881" t="e">
        <v>#N/A</v>
      </c>
      <c r="MN42" s="881" t="e">
        <v>#N/A</v>
      </c>
      <c r="MO42" s="881" t="e">
        <v>#N/A</v>
      </c>
      <c r="MP42" s="881" t="e">
        <v>#N/A</v>
      </c>
      <c r="MQ42" s="881" t="e">
        <v>#N/A</v>
      </c>
      <c r="MR42" s="881" t="e">
        <v>#N/A</v>
      </c>
      <c r="MS42" s="881" t="e">
        <v>#N/A</v>
      </c>
      <c r="MT42" s="881" t="e">
        <v>#N/A</v>
      </c>
      <c r="MU42" s="881" t="e">
        <v>#N/A</v>
      </c>
      <c r="MV42" s="881" t="e">
        <v>#N/A</v>
      </c>
      <c r="MW42" s="881" t="e">
        <v>#N/A</v>
      </c>
      <c r="MX42" s="881" t="e">
        <v>#N/A</v>
      </c>
      <c r="MY42" s="881" t="e">
        <v>#N/A</v>
      </c>
      <c r="MZ42" s="881" t="e">
        <v>#N/A</v>
      </c>
      <c r="NA42" s="881" t="e">
        <v>#N/A</v>
      </c>
      <c r="NB42" s="881" t="e">
        <v>#N/A</v>
      </c>
      <c r="NC42" s="881" t="e">
        <v>#N/A</v>
      </c>
      <c r="ND42" s="881" t="e">
        <v>#N/A</v>
      </c>
      <c r="NE42" s="881" t="e">
        <v>#N/A</v>
      </c>
      <c r="NF42" s="881" t="e">
        <v>#N/A</v>
      </c>
      <c r="NG42" s="881" t="e">
        <v>#N/A</v>
      </c>
      <c r="NH42" s="881" t="e">
        <v>#N/A</v>
      </c>
      <c r="NI42" s="881" t="e">
        <v>#N/A</v>
      </c>
      <c r="NJ42" s="881" t="e">
        <v>#N/A</v>
      </c>
      <c r="NK42" s="881" t="e">
        <v>#N/A</v>
      </c>
      <c r="NL42" s="881" t="e">
        <v>#N/A</v>
      </c>
      <c r="NM42" s="881" t="e">
        <v>#N/A</v>
      </c>
      <c r="NN42" s="881" t="e">
        <v>#N/A</v>
      </c>
      <c r="NO42" s="881" t="e">
        <v>#N/A</v>
      </c>
      <c r="NP42" s="881" t="e">
        <v>#N/A</v>
      </c>
      <c r="NQ42" s="881" t="e">
        <v>#N/A</v>
      </c>
      <c r="NR42" s="881" t="e">
        <v>#N/A</v>
      </c>
      <c r="NS42" s="881" t="e">
        <v>#N/A</v>
      </c>
      <c r="NT42" s="881" t="e">
        <v>#N/A</v>
      </c>
      <c r="NU42" s="881" t="e">
        <v>#N/A</v>
      </c>
      <c r="NV42" s="881" t="e">
        <v>#N/A</v>
      </c>
      <c r="NW42" s="881" t="e">
        <v>#N/A</v>
      </c>
      <c r="NX42" s="881" t="e">
        <v>#N/A</v>
      </c>
      <c r="NY42" s="881" t="e">
        <v>#N/A</v>
      </c>
      <c r="NZ42" s="881" t="e">
        <v>#N/A</v>
      </c>
      <c r="OA42" s="881" t="e">
        <v>#N/A</v>
      </c>
      <c r="OB42" s="881" t="e">
        <v>#N/A</v>
      </c>
      <c r="OC42" s="881" t="e">
        <v>#N/A</v>
      </c>
      <c r="OD42" s="881" t="e">
        <v>#N/A</v>
      </c>
      <c r="OE42" s="881" t="e">
        <v>#N/A</v>
      </c>
      <c r="OF42" s="881" t="e">
        <v>#N/A</v>
      </c>
      <c r="OG42" s="881" t="e">
        <v>#N/A</v>
      </c>
      <c r="OH42" s="881" t="e">
        <v>#N/A</v>
      </c>
      <c r="OI42" s="881" t="e">
        <v>#N/A</v>
      </c>
      <c r="OJ42" s="881" t="e">
        <v>#N/A</v>
      </c>
      <c r="OK42" s="881" t="e">
        <v>#N/A</v>
      </c>
      <c r="OL42" s="881" t="e">
        <v>#N/A</v>
      </c>
      <c r="OM42" s="881" t="e">
        <v>#N/A</v>
      </c>
      <c r="ON42" s="881" t="e">
        <v>#N/A</v>
      </c>
      <c r="OO42" s="881" t="e">
        <v>#N/A</v>
      </c>
      <c r="OP42" s="881" t="e">
        <v>#N/A</v>
      </c>
      <c r="OQ42" s="881" t="e">
        <v>#N/A</v>
      </c>
      <c r="OR42" s="881" t="e">
        <v>#N/A</v>
      </c>
      <c r="OS42" s="881" t="e">
        <v>#N/A</v>
      </c>
      <c r="OT42" s="881" t="e">
        <v>#N/A</v>
      </c>
      <c r="OU42" s="881" t="e">
        <v>#N/A</v>
      </c>
      <c r="OV42" s="881" t="e">
        <v>#N/A</v>
      </c>
      <c r="OW42" s="881" t="e">
        <v>#N/A</v>
      </c>
      <c r="OX42" s="881" t="e">
        <v>#N/A</v>
      </c>
      <c r="OY42" s="881" t="e">
        <v>#N/A</v>
      </c>
      <c r="OZ42" s="881" t="e">
        <v>#N/A</v>
      </c>
      <c r="PA42" s="881" t="e">
        <v>#N/A</v>
      </c>
      <c r="PB42" s="881" t="e">
        <v>#N/A</v>
      </c>
      <c r="PC42" s="881" t="e">
        <v>#N/A</v>
      </c>
      <c r="PD42" s="881" t="e">
        <v>#N/A</v>
      </c>
      <c r="PE42" s="881" t="e">
        <v>#N/A</v>
      </c>
      <c r="PF42" s="881" t="e">
        <v>#N/A</v>
      </c>
      <c r="PG42" s="881" t="e">
        <v>#N/A</v>
      </c>
      <c r="PH42" s="881" t="e">
        <v>#N/A</v>
      </c>
      <c r="PI42" s="881" t="e">
        <v>#N/A</v>
      </c>
      <c r="PJ42" s="881" t="e">
        <v>#N/A</v>
      </c>
      <c r="PK42" s="881" t="e">
        <v>#N/A</v>
      </c>
      <c r="PL42" s="881" t="e">
        <v>#N/A</v>
      </c>
      <c r="PM42" s="881" t="e">
        <v>#N/A</v>
      </c>
      <c r="PN42" s="881" t="e">
        <v>#N/A</v>
      </c>
      <c r="PO42" s="881" t="e">
        <v>#N/A</v>
      </c>
      <c r="PP42" s="881" t="e">
        <v>#N/A</v>
      </c>
      <c r="PQ42" s="881" t="e">
        <v>#N/A</v>
      </c>
      <c r="PR42" s="881" t="e">
        <v>#N/A</v>
      </c>
      <c r="PS42" s="881" t="e">
        <v>#N/A</v>
      </c>
      <c r="PT42" s="881" t="e">
        <v>#N/A</v>
      </c>
      <c r="PU42" s="881" t="e">
        <v>#N/A</v>
      </c>
      <c r="PV42" s="881" t="e">
        <v>#N/A</v>
      </c>
      <c r="PW42" s="881" t="e">
        <v>#N/A</v>
      </c>
      <c r="PX42" s="881" t="e">
        <v>#N/A</v>
      </c>
      <c r="PY42" s="881" t="e">
        <v>#N/A</v>
      </c>
      <c r="PZ42" s="881" t="e">
        <v>#N/A</v>
      </c>
      <c r="QA42" s="881" t="e">
        <v>#N/A</v>
      </c>
      <c r="QB42" s="881" t="e">
        <v>#N/A</v>
      </c>
      <c r="QC42" s="881" t="e">
        <v>#N/A</v>
      </c>
      <c r="QD42" s="881" t="e">
        <v>#N/A</v>
      </c>
      <c r="QE42" s="881" t="e">
        <v>#N/A</v>
      </c>
      <c r="QF42" s="881" t="e">
        <v>#N/A</v>
      </c>
      <c r="QG42" s="881" t="e">
        <v>#N/A</v>
      </c>
      <c r="QH42" s="881" t="e">
        <v>#N/A</v>
      </c>
      <c r="QI42" s="881" t="e">
        <v>#N/A</v>
      </c>
      <c r="QJ42" s="881" t="e">
        <v>#N/A</v>
      </c>
      <c r="QK42" s="881" t="e">
        <v>#N/A</v>
      </c>
      <c r="QL42" s="881" t="e">
        <v>#N/A</v>
      </c>
      <c r="QM42" s="881" t="e">
        <v>#N/A</v>
      </c>
      <c r="QN42" s="881" t="e">
        <v>#N/A</v>
      </c>
      <c r="QO42" s="881" t="e">
        <v>#N/A</v>
      </c>
      <c r="QP42" s="881" t="e">
        <v>#N/A</v>
      </c>
      <c r="QQ42" s="881" t="e">
        <v>#N/A</v>
      </c>
      <c r="QR42" s="881" t="e">
        <v>#N/A</v>
      </c>
      <c r="QS42" s="881" t="e">
        <v>#N/A</v>
      </c>
      <c r="QT42" s="881" t="e">
        <v>#N/A</v>
      </c>
      <c r="QU42" s="881" t="e">
        <v>#N/A</v>
      </c>
      <c r="QV42" s="881" t="e">
        <v>#N/A</v>
      </c>
      <c r="QW42" s="881" t="e">
        <v>#N/A</v>
      </c>
      <c r="QX42" s="881" t="e">
        <v>#N/A</v>
      </c>
      <c r="QY42" s="881" t="e">
        <v>#N/A</v>
      </c>
      <c r="QZ42" s="881" t="e">
        <v>#N/A</v>
      </c>
      <c r="RA42" s="881" t="e">
        <v>#N/A</v>
      </c>
      <c r="RB42" s="881" t="e">
        <v>#N/A</v>
      </c>
      <c r="RC42" s="881" t="e">
        <v>#N/A</v>
      </c>
      <c r="RD42" s="881" t="e">
        <v>#N/A</v>
      </c>
      <c r="RE42" s="881" t="e">
        <v>#N/A</v>
      </c>
      <c r="RF42" s="881" t="e">
        <v>#N/A</v>
      </c>
      <c r="RG42" s="881" t="e">
        <v>#N/A</v>
      </c>
      <c r="RH42" s="881" t="e">
        <v>#N/A</v>
      </c>
      <c r="RI42" s="881" t="e">
        <v>#N/A</v>
      </c>
      <c r="RJ42" s="881" t="e">
        <v>#N/A</v>
      </c>
      <c r="RK42" s="881" t="e">
        <v>#N/A</v>
      </c>
      <c r="RL42" s="881" t="e">
        <v>#N/A</v>
      </c>
      <c r="RM42" s="881" t="e">
        <v>#N/A</v>
      </c>
      <c r="RN42" s="881" t="e">
        <v>#N/A</v>
      </c>
      <c r="RO42" s="881" t="e">
        <v>#N/A</v>
      </c>
      <c r="RP42" s="881" t="e">
        <v>#N/A</v>
      </c>
      <c r="RQ42" s="881" t="e">
        <v>#N/A</v>
      </c>
      <c r="RR42" s="881" t="e">
        <v>#N/A</v>
      </c>
      <c r="RS42" s="881" t="e">
        <v>#N/A</v>
      </c>
      <c r="RT42" s="881" t="e">
        <v>#N/A</v>
      </c>
      <c r="RU42" s="881" t="e">
        <v>#N/A</v>
      </c>
      <c r="RV42" s="881" t="e">
        <v>#N/A</v>
      </c>
      <c r="RW42" s="881" t="e">
        <v>#N/A</v>
      </c>
      <c r="RX42" s="881" t="e">
        <v>#N/A</v>
      </c>
      <c r="RY42" s="881" t="e">
        <v>#N/A</v>
      </c>
      <c r="RZ42" s="881" t="e">
        <v>#N/A</v>
      </c>
      <c r="SA42" s="881" t="e">
        <v>#N/A</v>
      </c>
      <c r="SB42" s="881" t="e">
        <v>#N/A</v>
      </c>
      <c r="SC42" s="881" t="e">
        <v>#N/A</v>
      </c>
      <c r="SD42" s="881" t="e">
        <v>#N/A</v>
      </c>
      <c r="SE42" s="881" t="e">
        <v>#N/A</v>
      </c>
      <c r="SF42" s="881" t="e">
        <v>#N/A</v>
      </c>
      <c r="SG42" s="881" t="e">
        <v>#N/A</v>
      </c>
      <c r="SH42" s="881" t="e">
        <v>#N/A</v>
      </c>
      <c r="SI42" s="881" t="e">
        <v>#N/A</v>
      </c>
      <c r="SJ42" s="881" t="e">
        <v>#N/A</v>
      </c>
      <c r="SK42" s="881" t="e">
        <v>#N/A</v>
      </c>
      <c r="SL42" s="881" t="e">
        <v>#N/A</v>
      </c>
      <c r="SM42" s="881" t="e">
        <v>#N/A</v>
      </c>
      <c r="SN42" s="881" t="e">
        <v>#N/A</v>
      </c>
      <c r="SO42" s="881" t="e">
        <v>#N/A</v>
      </c>
      <c r="SP42" s="881" t="e">
        <v>#N/A</v>
      </c>
      <c r="SQ42" s="881" t="e">
        <v>#N/A</v>
      </c>
      <c r="SR42" s="881" t="e">
        <v>#N/A</v>
      </c>
      <c r="SS42" s="881" t="e">
        <v>#N/A</v>
      </c>
      <c r="ST42" s="881" t="e">
        <v>#N/A</v>
      </c>
      <c r="SU42" s="881" t="e">
        <v>#N/A</v>
      </c>
      <c r="SV42" s="881" t="e">
        <v>#N/A</v>
      </c>
      <c r="SW42" s="881" t="e">
        <v>#N/A</v>
      </c>
      <c r="SX42" s="881" t="e">
        <v>#N/A</v>
      </c>
      <c r="SY42" s="881" t="e">
        <v>#N/A</v>
      </c>
      <c r="SZ42" s="881" t="e">
        <v>#N/A</v>
      </c>
      <c r="TA42" s="881" t="e">
        <v>#N/A</v>
      </c>
      <c r="TB42" s="881" t="e">
        <v>#N/A</v>
      </c>
      <c r="TC42" s="881" t="e">
        <v>#N/A</v>
      </c>
      <c r="TD42" s="881" t="e">
        <v>#N/A</v>
      </c>
      <c r="TE42" s="881" t="e">
        <v>#N/A</v>
      </c>
      <c r="TF42" s="881" t="e">
        <v>#N/A</v>
      </c>
      <c r="TG42" s="881" t="e">
        <v>#N/A</v>
      </c>
      <c r="TH42" s="881" t="e">
        <v>#N/A</v>
      </c>
      <c r="TI42" s="881" t="e">
        <v>#N/A</v>
      </c>
      <c r="TJ42" s="881" t="e">
        <v>#N/A</v>
      </c>
      <c r="TK42" s="881" t="e">
        <v>#N/A</v>
      </c>
      <c r="TL42" s="881" t="e">
        <v>#N/A</v>
      </c>
      <c r="TM42" s="881" t="e">
        <v>#N/A</v>
      </c>
      <c r="TN42" s="881" t="e">
        <v>#N/A</v>
      </c>
      <c r="TO42" s="881" t="e">
        <v>#N/A</v>
      </c>
      <c r="TP42" s="881" t="e">
        <v>#N/A</v>
      </c>
      <c r="TQ42" s="881" t="e">
        <v>#N/A</v>
      </c>
      <c r="TR42" s="881" t="e">
        <v>#N/A</v>
      </c>
      <c r="TS42" s="881" t="e">
        <v>#N/A</v>
      </c>
      <c r="TT42" s="881" t="e">
        <v>#N/A</v>
      </c>
      <c r="TU42" s="881" t="e">
        <v>#N/A</v>
      </c>
      <c r="TV42" s="881" t="e">
        <v>#N/A</v>
      </c>
      <c r="TW42" s="881" t="e">
        <v>#N/A</v>
      </c>
      <c r="TX42" s="881" t="e">
        <v>#N/A</v>
      </c>
      <c r="TY42" s="881" t="e">
        <v>#N/A</v>
      </c>
      <c r="TZ42" s="881" t="e">
        <v>#N/A</v>
      </c>
      <c r="UA42" s="881" t="e">
        <v>#N/A</v>
      </c>
      <c r="UB42" s="881" t="e">
        <v>#N/A</v>
      </c>
      <c r="UC42" s="881" t="e">
        <v>#N/A</v>
      </c>
      <c r="UD42" s="881" t="e">
        <v>#N/A</v>
      </c>
      <c r="UE42" s="881" t="e">
        <v>#N/A</v>
      </c>
      <c r="UF42" s="881" t="e">
        <v>#N/A</v>
      </c>
      <c r="UG42" s="881" t="e">
        <v>#N/A</v>
      </c>
      <c r="UH42" s="881" t="e">
        <v>#N/A</v>
      </c>
      <c r="UI42" s="881" t="e">
        <v>#N/A</v>
      </c>
      <c r="UJ42" s="881" t="e">
        <v>#N/A</v>
      </c>
      <c r="UK42" s="881" t="e">
        <v>#N/A</v>
      </c>
      <c r="UL42" s="881" t="e">
        <v>#N/A</v>
      </c>
      <c r="UM42" s="881" t="e">
        <v>#N/A</v>
      </c>
      <c r="UN42" s="881" t="e">
        <v>#N/A</v>
      </c>
      <c r="UO42" s="881" t="e">
        <v>#N/A</v>
      </c>
      <c r="UP42" s="881" t="e">
        <v>#N/A</v>
      </c>
      <c r="UQ42" s="881" t="e">
        <v>#N/A</v>
      </c>
      <c r="UR42" s="881" t="e">
        <v>#N/A</v>
      </c>
      <c r="US42" s="881" t="e">
        <v>#N/A</v>
      </c>
      <c r="UT42" s="881" t="e">
        <v>#N/A</v>
      </c>
      <c r="UU42" s="881" t="e">
        <v>#N/A</v>
      </c>
      <c r="UV42" s="881" t="e">
        <v>#N/A</v>
      </c>
      <c r="UW42" s="881" t="e">
        <v>#N/A</v>
      </c>
      <c r="UX42" s="881" t="e">
        <v>#N/A</v>
      </c>
      <c r="UY42" s="881" t="e">
        <v>#N/A</v>
      </c>
      <c r="UZ42" s="881" t="e">
        <v>#N/A</v>
      </c>
      <c r="VA42" s="881" t="e">
        <v>#N/A</v>
      </c>
      <c r="VB42" s="881" t="e">
        <v>#N/A</v>
      </c>
      <c r="VC42" s="881" t="e">
        <v>#N/A</v>
      </c>
      <c r="VD42" s="881" t="e">
        <v>#N/A</v>
      </c>
      <c r="VE42" s="881" t="e">
        <v>#N/A</v>
      </c>
      <c r="VF42" s="881" t="e">
        <v>#N/A</v>
      </c>
      <c r="VG42" s="881" t="e">
        <v>#N/A</v>
      </c>
      <c r="VH42" s="881" t="e">
        <v>#N/A</v>
      </c>
      <c r="VI42" s="881" t="e">
        <v>#N/A</v>
      </c>
      <c r="VJ42" s="881" t="e">
        <v>#N/A</v>
      </c>
      <c r="VK42" s="881" t="e">
        <v>#N/A</v>
      </c>
      <c r="VL42" s="881" t="e">
        <v>#N/A</v>
      </c>
      <c r="VM42" s="881" t="e">
        <v>#N/A</v>
      </c>
      <c r="VN42" s="881" t="e">
        <v>#N/A</v>
      </c>
      <c r="VO42" s="881" t="e">
        <v>#N/A</v>
      </c>
      <c r="VP42" s="881" t="e">
        <v>#N/A</v>
      </c>
      <c r="VQ42" s="881" t="e">
        <v>#N/A</v>
      </c>
      <c r="VR42" s="881" t="e">
        <v>#N/A</v>
      </c>
      <c r="VS42" s="881" t="e">
        <v>#N/A</v>
      </c>
      <c r="VT42" s="881" t="e">
        <v>#N/A</v>
      </c>
      <c r="VU42" s="881" t="e">
        <v>#N/A</v>
      </c>
      <c r="VV42" s="881" t="e">
        <v>#N/A</v>
      </c>
      <c r="VW42" s="881" t="e">
        <v>#N/A</v>
      </c>
      <c r="VX42" s="881" t="e">
        <v>#N/A</v>
      </c>
      <c r="VY42" s="881" t="e">
        <v>#N/A</v>
      </c>
      <c r="VZ42" s="881" t="e">
        <v>#N/A</v>
      </c>
      <c r="WA42" s="881" t="e">
        <v>#N/A</v>
      </c>
      <c r="WB42" s="881" t="e">
        <v>#N/A</v>
      </c>
      <c r="WC42" s="881" t="e">
        <v>#N/A</v>
      </c>
      <c r="WD42" s="881" t="e">
        <v>#N/A</v>
      </c>
      <c r="WE42" s="881" t="e">
        <v>#N/A</v>
      </c>
      <c r="WF42" s="881" t="e">
        <v>#N/A</v>
      </c>
      <c r="WG42" s="881" t="e">
        <v>#N/A</v>
      </c>
      <c r="WH42" s="881" t="e">
        <v>#N/A</v>
      </c>
      <c r="WI42" s="881" t="e">
        <v>#N/A</v>
      </c>
      <c r="WJ42" s="881" t="e">
        <v>#N/A</v>
      </c>
      <c r="WK42" s="881" t="e">
        <v>#N/A</v>
      </c>
      <c r="WL42" s="881" t="e">
        <v>#N/A</v>
      </c>
      <c r="WM42" s="881" t="e">
        <v>#N/A</v>
      </c>
      <c r="WN42" s="881" t="e">
        <v>#N/A</v>
      </c>
      <c r="WO42" s="881" t="e">
        <v>#N/A</v>
      </c>
      <c r="WP42" s="881" t="e">
        <v>#N/A</v>
      </c>
      <c r="WQ42" s="881" t="e">
        <v>#N/A</v>
      </c>
      <c r="WR42" s="881" t="e">
        <v>#N/A</v>
      </c>
      <c r="WS42" s="881" t="e">
        <v>#N/A</v>
      </c>
      <c r="WT42" s="881" t="e">
        <v>#N/A</v>
      </c>
      <c r="WU42" s="881" t="e">
        <v>#N/A</v>
      </c>
      <c r="WV42" s="881" t="e">
        <v>#N/A</v>
      </c>
      <c r="WW42" s="881" t="e">
        <v>#N/A</v>
      </c>
      <c r="WX42" s="881" t="e">
        <v>#N/A</v>
      </c>
      <c r="WY42" s="881" t="e">
        <v>#N/A</v>
      </c>
      <c r="WZ42" s="881" t="e">
        <v>#N/A</v>
      </c>
      <c r="XA42" s="881" t="e">
        <v>#N/A</v>
      </c>
      <c r="XB42" s="881" t="e">
        <v>#N/A</v>
      </c>
      <c r="XC42" s="881" t="e">
        <v>#N/A</v>
      </c>
      <c r="XD42" s="881" t="e">
        <v>#N/A</v>
      </c>
      <c r="XE42" s="881" t="e">
        <v>#N/A</v>
      </c>
      <c r="XF42" s="881" t="e">
        <v>#N/A</v>
      </c>
      <c r="XG42" s="881" t="e">
        <v>#N/A</v>
      </c>
      <c r="XH42" s="881" t="e">
        <v>#N/A</v>
      </c>
      <c r="XI42" s="881" t="e">
        <v>#N/A</v>
      </c>
      <c r="XJ42" s="881" t="e">
        <v>#N/A</v>
      </c>
      <c r="XK42" s="881" t="e">
        <v>#N/A</v>
      </c>
      <c r="XL42" s="881" t="e">
        <v>#N/A</v>
      </c>
      <c r="XM42" s="881" t="e">
        <v>#N/A</v>
      </c>
      <c r="XN42" s="881" t="e">
        <v>#N/A</v>
      </c>
      <c r="XO42" s="881" t="e">
        <v>#N/A</v>
      </c>
      <c r="XP42" s="881" t="e">
        <v>#N/A</v>
      </c>
      <c r="XQ42" s="881" t="e">
        <v>#N/A</v>
      </c>
      <c r="XR42" s="881" t="e">
        <v>#N/A</v>
      </c>
      <c r="XS42" s="881" t="e">
        <v>#N/A</v>
      </c>
      <c r="XT42" s="881" t="e">
        <v>#N/A</v>
      </c>
      <c r="XU42" s="881" t="e">
        <v>#N/A</v>
      </c>
      <c r="XV42" s="881" t="e">
        <v>#N/A</v>
      </c>
      <c r="XW42" s="881" t="e">
        <v>#N/A</v>
      </c>
      <c r="XX42" s="881" t="e">
        <v>#N/A</v>
      </c>
      <c r="XY42" s="881" t="e">
        <v>#N/A</v>
      </c>
      <c r="XZ42" s="881" t="e">
        <v>#N/A</v>
      </c>
      <c r="YA42" s="881" t="e">
        <v>#N/A</v>
      </c>
      <c r="YB42" s="881" t="e">
        <v>#N/A</v>
      </c>
      <c r="YC42" s="881" t="e">
        <v>#N/A</v>
      </c>
      <c r="YD42" s="881" t="e">
        <v>#N/A</v>
      </c>
      <c r="YE42" s="881" t="e">
        <v>#N/A</v>
      </c>
      <c r="YF42" s="881" t="e">
        <v>#N/A</v>
      </c>
      <c r="YG42" s="881" t="e">
        <v>#N/A</v>
      </c>
      <c r="YH42" s="881" t="e">
        <v>#N/A</v>
      </c>
      <c r="YI42" s="881" t="e">
        <v>#N/A</v>
      </c>
      <c r="YJ42" s="881" t="e">
        <v>#N/A</v>
      </c>
      <c r="YK42" s="881" t="e">
        <v>#N/A</v>
      </c>
      <c r="YL42" s="881" t="e">
        <v>#N/A</v>
      </c>
      <c r="YM42" s="881" t="e">
        <v>#N/A</v>
      </c>
      <c r="YN42" s="881" t="e">
        <v>#N/A</v>
      </c>
      <c r="YO42" s="881" t="e">
        <v>#N/A</v>
      </c>
      <c r="YP42" s="881" t="e">
        <v>#N/A</v>
      </c>
      <c r="YQ42" s="881" t="e">
        <v>#N/A</v>
      </c>
      <c r="YR42" s="881" t="e">
        <v>#N/A</v>
      </c>
      <c r="YS42" s="881" t="e">
        <v>#N/A</v>
      </c>
      <c r="YT42" s="881" t="e">
        <v>#N/A</v>
      </c>
      <c r="YU42" s="881" t="e">
        <v>#N/A</v>
      </c>
      <c r="YV42" s="881" t="e">
        <v>#N/A</v>
      </c>
      <c r="YW42" s="881" t="e">
        <v>#N/A</v>
      </c>
      <c r="YX42" s="881" t="e">
        <v>#N/A</v>
      </c>
      <c r="YY42" s="881" t="e">
        <v>#N/A</v>
      </c>
      <c r="YZ42" s="881" t="e">
        <v>#N/A</v>
      </c>
      <c r="ZA42" s="881" t="e">
        <v>#N/A</v>
      </c>
      <c r="ZB42" s="881" t="e">
        <v>#N/A</v>
      </c>
      <c r="ZC42" s="881" t="e">
        <v>#N/A</v>
      </c>
      <c r="ZD42" s="881" t="e">
        <v>#N/A</v>
      </c>
      <c r="ZE42" s="881" t="e">
        <v>#N/A</v>
      </c>
      <c r="ZF42" s="881" t="e">
        <v>#N/A</v>
      </c>
      <c r="ZG42" s="881" t="e">
        <v>#N/A</v>
      </c>
      <c r="ZH42" s="881" t="e">
        <v>#N/A</v>
      </c>
      <c r="ZI42" s="881" t="e">
        <v>#N/A</v>
      </c>
      <c r="ZJ42" s="881" t="e">
        <v>#N/A</v>
      </c>
      <c r="ZK42" s="881" t="e">
        <v>#N/A</v>
      </c>
      <c r="ZL42" s="881" t="e">
        <v>#N/A</v>
      </c>
      <c r="ZM42" s="881" t="e">
        <v>#N/A</v>
      </c>
      <c r="ZN42" s="881" t="e">
        <v>#N/A</v>
      </c>
      <c r="ZO42" s="881" t="e">
        <v>#N/A</v>
      </c>
      <c r="ZP42" s="881" t="e">
        <v>#N/A</v>
      </c>
      <c r="ZQ42" s="881" t="e">
        <v>#N/A</v>
      </c>
      <c r="ZR42" s="881" t="e">
        <v>#N/A</v>
      </c>
      <c r="ZS42" s="881" t="e">
        <v>#N/A</v>
      </c>
      <c r="ZT42" s="881" t="e">
        <v>#N/A</v>
      </c>
      <c r="ZU42" s="881" t="e">
        <v>#N/A</v>
      </c>
      <c r="ZV42" s="881" t="e">
        <v>#N/A</v>
      </c>
      <c r="ZW42" s="881" t="e">
        <v>#N/A</v>
      </c>
      <c r="ZX42" s="881" t="e">
        <v>#N/A</v>
      </c>
      <c r="ZY42" s="881" t="e">
        <v>#N/A</v>
      </c>
      <c r="ZZ42" s="881" t="e">
        <v>#N/A</v>
      </c>
      <c r="AAA42" s="881" t="e">
        <v>#N/A</v>
      </c>
      <c r="AAB42" s="881" t="e">
        <v>#N/A</v>
      </c>
      <c r="AAC42" s="881" t="e">
        <v>#N/A</v>
      </c>
      <c r="AAD42" s="881" t="e">
        <v>#N/A</v>
      </c>
      <c r="AAE42" s="881" t="e">
        <v>#N/A</v>
      </c>
      <c r="AAF42" s="881" t="e">
        <v>#N/A</v>
      </c>
      <c r="AAG42" s="881" t="e">
        <v>#N/A</v>
      </c>
      <c r="AAH42" s="881" t="e">
        <v>#N/A</v>
      </c>
      <c r="AAI42" s="881" t="e">
        <v>#N/A</v>
      </c>
      <c r="AAJ42" s="881" t="e">
        <v>#N/A</v>
      </c>
      <c r="AAK42" s="881" t="e">
        <v>#N/A</v>
      </c>
      <c r="AAL42" s="881" t="e">
        <v>#N/A</v>
      </c>
      <c r="AAM42" s="881" t="e">
        <v>#N/A</v>
      </c>
      <c r="AAN42" s="881" t="e">
        <v>#N/A</v>
      </c>
      <c r="AAO42" s="881" t="e">
        <v>#N/A</v>
      </c>
      <c r="AAP42" s="881" t="e">
        <v>#N/A</v>
      </c>
      <c r="AAQ42" s="881" t="e">
        <v>#N/A</v>
      </c>
      <c r="AAR42" s="881" t="e">
        <v>#N/A</v>
      </c>
      <c r="AAS42" s="881" t="e">
        <v>#N/A</v>
      </c>
      <c r="AAT42" s="881" t="e">
        <v>#N/A</v>
      </c>
      <c r="AAU42" s="881" t="e">
        <v>#N/A</v>
      </c>
      <c r="AAV42" s="881" t="e">
        <v>#N/A</v>
      </c>
      <c r="AAW42" s="881" t="e">
        <v>#N/A</v>
      </c>
      <c r="AAX42" s="881" t="e">
        <v>#N/A</v>
      </c>
      <c r="AAY42" s="881" t="e">
        <v>#N/A</v>
      </c>
      <c r="AAZ42" s="881" t="e">
        <v>#N/A</v>
      </c>
      <c r="ABA42" s="881" t="e">
        <v>#N/A</v>
      </c>
      <c r="ABB42" s="881" t="e">
        <v>#N/A</v>
      </c>
      <c r="ABC42" s="881" t="e">
        <v>#N/A</v>
      </c>
      <c r="ABD42" s="881" t="e">
        <v>#N/A</v>
      </c>
      <c r="ABE42" s="881" t="e">
        <v>#N/A</v>
      </c>
      <c r="ABF42" s="881" t="e">
        <v>#N/A</v>
      </c>
      <c r="ABG42" s="881" t="e">
        <v>#N/A</v>
      </c>
      <c r="ABH42" s="881" t="e">
        <v>#N/A</v>
      </c>
      <c r="ABI42" s="881" t="e">
        <v>#N/A</v>
      </c>
      <c r="ABJ42" s="881" t="e">
        <v>#N/A</v>
      </c>
      <c r="ABK42" s="881" t="e">
        <v>#N/A</v>
      </c>
      <c r="ABL42" s="881" t="e">
        <v>#N/A</v>
      </c>
      <c r="ABM42" s="881" t="e">
        <v>#N/A</v>
      </c>
      <c r="ABN42" s="881" t="e">
        <v>#N/A</v>
      </c>
      <c r="ABO42" s="881" t="e">
        <v>#N/A</v>
      </c>
      <c r="ABP42" s="881" t="e">
        <v>#N/A</v>
      </c>
      <c r="ABQ42" s="881" t="e">
        <v>#N/A</v>
      </c>
      <c r="ABR42" s="881" t="e">
        <v>#N/A</v>
      </c>
      <c r="ABS42" s="881" t="e">
        <v>#N/A</v>
      </c>
      <c r="ABT42" s="881" t="e">
        <v>#N/A</v>
      </c>
      <c r="ABU42" s="881" t="e">
        <v>#N/A</v>
      </c>
      <c r="ABV42" s="881" t="e">
        <v>#N/A</v>
      </c>
      <c r="ABW42" s="881" t="e">
        <v>#N/A</v>
      </c>
      <c r="ABX42" s="881" t="e">
        <v>#N/A</v>
      </c>
      <c r="ABY42" s="881" t="e">
        <v>#N/A</v>
      </c>
      <c r="ABZ42" s="881" t="e">
        <v>#N/A</v>
      </c>
      <c r="ACA42" s="881" t="e">
        <v>#N/A</v>
      </c>
      <c r="ACB42" s="881" t="e">
        <v>#N/A</v>
      </c>
      <c r="ACC42" s="881" t="e">
        <v>#N/A</v>
      </c>
      <c r="ACD42" s="881" t="e">
        <v>#N/A</v>
      </c>
      <c r="ACE42" s="881" t="e">
        <v>#N/A</v>
      </c>
      <c r="ACF42" s="881" t="e">
        <v>#N/A</v>
      </c>
      <c r="ACG42" s="881" t="e">
        <v>#N/A</v>
      </c>
      <c r="ACH42" s="881" t="e">
        <v>#N/A</v>
      </c>
      <c r="ACI42" s="881" t="e">
        <v>#N/A</v>
      </c>
      <c r="ACJ42" s="881" t="e">
        <v>#N/A</v>
      </c>
      <c r="ACK42" s="881" t="e">
        <v>#N/A</v>
      </c>
      <c r="ACL42" s="881" t="e">
        <v>#N/A</v>
      </c>
      <c r="ACM42" s="881" t="e">
        <v>#N/A</v>
      </c>
      <c r="ACN42" s="881" t="e">
        <v>#N/A</v>
      </c>
      <c r="ACO42" s="881" t="e">
        <v>#N/A</v>
      </c>
      <c r="ACP42" s="881" t="e">
        <v>#N/A</v>
      </c>
      <c r="ACQ42" s="881" t="e">
        <v>#N/A</v>
      </c>
      <c r="ACR42" s="881" t="e">
        <v>#N/A</v>
      </c>
      <c r="ACS42" s="881" t="e">
        <v>#N/A</v>
      </c>
      <c r="ACT42" s="881" t="e">
        <v>#N/A</v>
      </c>
      <c r="ACU42" s="881" t="e">
        <v>#N/A</v>
      </c>
      <c r="ACV42" s="881" t="e">
        <v>#N/A</v>
      </c>
      <c r="ACW42" s="881" t="e">
        <v>#N/A</v>
      </c>
      <c r="ACX42" s="881" t="e">
        <v>#N/A</v>
      </c>
      <c r="ACY42" s="881" t="e">
        <v>#N/A</v>
      </c>
      <c r="ACZ42" s="881" t="e">
        <v>#N/A</v>
      </c>
      <c r="ADA42" s="881" t="e">
        <v>#N/A</v>
      </c>
      <c r="ADB42" s="881" t="e">
        <v>#N/A</v>
      </c>
      <c r="ADC42" s="881" t="e">
        <v>#N/A</v>
      </c>
      <c r="ADD42" s="881" t="e">
        <v>#N/A</v>
      </c>
      <c r="ADE42" s="881" t="e">
        <v>#N/A</v>
      </c>
      <c r="ADF42" s="881" t="e">
        <v>#N/A</v>
      </c>
      <c r="ADG42" s="881" t="e">
        <v>#N/A</v>
      </c>
      <c r="ADH42" s="881" t="e">
        <v>#N/A</v>
      </c>
      <c r="ADI42" s="881" t="e">
        <v>#N/A</v>
      </c>
      <c r="ADJ42" s="881" t="e">
        <v>#N/A</v>
      </c>
      <c r="ADK42" s="881" t="e">
        <v>#N/A</v>
      </c>
      <c r="ADL42" s="881" t="e">
        <v>#N/A</v>
      </c>
      <c r="ADM42" s="881" t="e">
        <v>#N/A</v>
      </c>
      <c r="ADN42" s="881" t="e">
        <v>#N/A</v>
      </c>
      <c r="ADO42" s="881" t="e">
        <v>#N/A</v>
      </c>
      <c r="ADP42" s="881" t="e">
        <v>#N/A</v>
      </c>
      <c r="ADQ42" s="881" t="e">
        <v>#N/A</v>
      </c>
      <c r="ADR42" s="881" t="e">
        <v>#N/A</v>
      </c>
      <c r="ADS42" s="881" t="e">
        <v>#N/A</v>
      </c>
      <c r="ADT42" s="881" t="e">
        <v>#N/A</v>
      </c>
      <c r="ADU42" s="881" t="e">
        <v>#N/A</v>
      </c>
      <c r="ADV42" s="881" t="e">
        <v>#N/A</v>
      </c>
      <c r="ADW42" s="881" t="e">
        <v>#N/A</v>
      </c>
      <c r="ADX42" s="881" t="e">
        <v>#N/A</v>
      </c>
      <c r="ADY42" s="881" t="e">
        <v>#N/A</v>
      </c>
      <c r="ADZ42" s="881" t="e">
        <v>#N/A</v>
      </c>
      <c r="AEA42" s="881" t="e">
        <v>#N/A</v>
      </c>
      <c r="AEB42" s="881" t="e">
        <v>#N/A</v>
      </c>
      <c r="AEC42" s="881" t="e">
        <v>#N/A</v>
      </c>
      <c r="AED42" s="881" t="e">
        <v>#N/A</v>
      </c>
      <c r="AEE42" s="881" t="e">
        <v>#N/A</v>
      </c>
      <c r="AEF42" s="881" t="e">
        <v>#N/A</v>
      </c>
      <c r="AEG42" s="881" t="e">
        <v>#N/A</v>
      </c>
      <c r="AEH42" s="881" t="e">
        <v>#N/A</v>
      </c>
      <c r="AEI42" s="881" t="e">
        <v>#N/A</v>
      </c>
      <c r="AEJ42" s="881" t="e">
        <v>#N/A</v>
      </c>
      <c r="AEK42" s="881" t="e">
        <v>#N/A</v>
      </c>
      <c r="AEL42" s="881" t="e">
        <v>#N/A</v>
      </c>
      <c r="AEM42" s="881" t="e">
        <v>#N/A</v>
      </c>
      <c r="AEN42" s="881" t="e">
        <v>#N/A</v>
      </c>
      <c r="AEO42" s="881" t="e">
        <v>#N/A</v>
      </c>
      <c r="AEP42" s="881" t="e">
        <v>#N/A</v>
      </c>
      <c r="AEQ42" s="881" t="e">
        <v>#N/A</v>
      </c>
      <c r="AER42" s="881" t="e">
        <v>#N/A</v>
      </c>
      <c r="AES42" s="881" t="e">
        <v>#N/A</v>
      </c>
      <c r="AET42" s="881" t="e">
        <v>#N/A</v>
      </c>
      <c r="AEU42" s="881" t="e">
        <v>#N/A</v>
      </c>
      <c r="AEV42" s="881" t="e">
        <v>#N/A</v>
      </c>
      <c r="AEW42" s="881" t="e">
        <v>#N/A</v>
      </c>
      <c r="AEX42" s="881" t="e">
        <v>#N/A</v>
      </c>
      <c r="AEY42" s="881" t="e">
        <v>#N/A</v>
      </c>
      <c r="AEZ42" s="881" t="e">
        <v>#N/A</v>
      </c>
      <c r="AFA42" s="881" t="e">
        <v>#N/A</v>
      </c>
      <c r="AFB42" s="881" t="e">
        <v>#N/A</v>
      </c>
      <c r="AFC42" s="881" t="e">
        <v>#N/A</v>
      </c>
      <c r="AFD42" s="881" t="e">
        <v>#N/A</v>
      </c>
      <c r="AFE42" s="881" t="e">
        <v>#N/A</v>
      </c>
      <c r="AFF42" s="881" t="e">
        <v>#N/A</v>
      </c>
      <c r="AFG42" s="881" t="e">
        <v>#N/A</v>
      </c>
      <c r="AFH42" s="881" t="e">
        <v>#N/A</v>
      </c>
      <c r="AFI42" s="881" t="e">
        <v>#N/A</v>
      </c>
      <c r="AFJ42" s="881" t="e">
        <v>#N/A</v>
      </c>
      <c r="AFK42" s="881" t="e">
        <v>#N/A</v>
      </c>
      <c r="AFL42" s="881" t="e">
        <v>#N/A</v>
      </c>
      <c r="AFM42" s="881" t="e">
        <v>#N/A</v>
      </c>
      <c r="AFN42" s="881" t="e">
        <v>#N/A</v>
      </c>
      <c r="AFO42" s="881" t="e">
        <v>#N/A</v>
      </c>
      <c r="AFP42" s="881" t="e">
        <v>#N/A</v>
      </c>
      <c r="AFQ42" s="881" t="e">
        <v>#N/A</v>
      </c>
      <c r="AFR42" s="881" t="e">
        <v>#N/A</v>
      </c>
      <c r="AFS42" s="881" t="e">
        <v>#N/A</v>
      </c>
      <c r="AFT42" s="881" t="e">
        <v>#N/A</v>
      </c>
      <c r="AFU42" s="881" t="e">
        <v>#N/A</v>
      </c>
      <c r="AFV42" s="881" t="e">
        <v>#N/A</v>
      </c>
      <c r="AFW42" s="881" t="e">
        <v>#N/A</v>
      </c>
      <c r="AFX42" s="881" t="e">
        <v>#N/A</v>
      </c>
      <c r="AFY42" s="881" t="e">
        <v>#N/A</v>
      </c>
      <c r="AFZ42" s="881" t="e">
        <v>#N/A</v>
      </c>
      <c r="AGA42" s="881" t="e">
        <v>#N/A</v>
      </c>
      <c r="AGB42" s="881" t="e">
        <v>#N/A</v>
      </c>
      <c r="AGC42" s="881" t="e">
        <v>#N/A</v>
      </c>
      <c r="AGD42" s="881" t="e">
        <v>#N/A</v>
      </c>
      <c r="AGE42" s="881" t="e">
        <v>#N/A</v>
      </c>
      <c r="AGF42" s="881" t="e">
        <v>#N/A</v>
      </c>
      <c r="AGG42" s="881" t="e">
        <v>#N/A</v>
      </c>
      <c r="AGH42" s="881" t="e">
        <v>#N/A</v>
      </c>
      <c r="AGI42" s="881" t="e">
        <v>#N/A</v>
      </c>
      <c r="AGJ42" s="881" t="e">
        <v>#N/A</v>
      </c>
      <c r="AGK42" s="881" t="e">
        <v>#N/A</v>
      </c>
      <c r="AGL42" s="881" t="e">
        <v>#N/A</v>
      </c>
      <c r="AGM42" s="881" t="e">
        <v>#N/A</v>
      </c>
      <c r="AGN42" s="881" t="e">
        <v>#N/A</v>
      </c>
      <c r="AGO42" s="881" t="e">
        <v>#N/A</v>
      </c>
      <c r="AGP42" s="881" t="e">
        <v>#N/A</v>
      </c>
      <c r="AGQ42" s="881" t="e">
        <v>#N/A</v>
      </c>
      <c r="AGR42" s="881" t="e">
        <v>#N/A</v>
      </c>
      <c r="AGS42" s="881" t="e">
        <v>#N/A</v>
      </c>
      <c r="AGT42" s="881" t="e">
        <v>#N/A</v>
      </c>
      <c r="AGU42" s="881" t="e">
        <v>#N/A</v>
      </c>
      <c r="AGV42" s="881" t="e">
        <v>#N/A</v>
      </c>
      <c r="AGW42" s="881" t="e">
        <v>#N/A</v>
      </c>
      <c r="AGX42" s="881" t="e">
        <v>#N/A</v>
      </c>
      <c r="AGY42" s="881" t="e">
        <v>#N/A</v>
      </c>
      <c r="AGZ42" s="881" t="e">
        <v>#N/A</v>
      </c>
      <c r="AHA42" s="881" t="e">
        <v>#N/A</v>
      </c>
      <c r="AHB42" s="881" t="e">
        <v>#N/A</v>
      </c>
      <c r="AHC42" s="881" t="e">
        <v>#N/A</v>
      </c>
      <c r="AHD42" s="881" t="e">
        <v>#N/A</v>
      </c>
      <c r="AHE42" s="881" t="e">
        <v>#N/A</v>
      </c>
      <c r="AHF42" s="881" t="e">
        <v>#N/A</v>
      </c>
      <c r="AHG42" s="881" t="e">
        <v>#N/A</v>
      </c>
      <c r="AHH42" s="881" t="e">
        <v>#N/A</v>
      </c>
      <c r="AHI42" s="881" t="e">
        <v>#N/A</v>
      </c>
      <c r="AHJ42" s="881" t="e">
        <v>#N/A</v>
      </c>
      <c r="AHK42" s="881" t="e">
        <v>#N/A</v>
      </c>
      <c r="AHL42" s="881" t="e">
        <v>#N/A</v>
      </c>
      <c r="AHM42" s="881" t="e">
        <v>#N/A</v>
      </c>
      <c r="AHN42" s="881" t="e">
        <v>#N/A</v>
      </c>
      <c r="AHO42" s="881" t="e">
        <v>#N/A</v>
      </c>
      <c r="AHP42" s="881" t="e">
        <v>#N/A</v>
      </c>
      <c r="AHQ42" s="881" t="e">
        <v>#N/A</v>
      </c>
      <c r="AHR42" s="881" t="e">
        <v>#N/A</v>
      </c>
      <c r="AHS42" s="881" t="e">
        <v>#N/A</v>
      </c>
      <c r="AHT42" s="881" t="e">
        <v>#N/A</v>
      </c>
      <c r="AHU42" s="881" t="e">
        <v>#N/A</v>
      </c>
      <c r="AHV42" s="881" t="e">
        <v>#N/A</v>
      </c>
      <c r="AHW42" s="881" t="e">
        <v>#N/A</v>
      </c>
      <c r="AHX42" s="881" t="e">
        <v>#N/A</v>
      </c>
      <c r="AHY42" s="881" t="e">
        <v>#N/A</v>
      </c>
      <c r="AHZ42" s="881" t="e">
        <v>#N/A</v>
      </c>
      <c r="AIA42" s="881" t="e">
        <v>#N/A</v>
      </c>
      <c r="AIB42" s="881" t="e">
        <v>#N/A</v>
      </c>
      <c r="AIC42" s="881" t="e">
        <v>#N/A</v>
      </c>
      <c r="AID42" s="881" t="e">
        <v>#N/A</v>
      </c>
      <c r="AIE42" s="881" t="e">
        <v>#N/A</v>
      </c>
      <c r="AIF42" s="881" t="e">
        <v>#N/A</v>
      </c>
      <c r="AIG42" s="881" t="e">
        <v>#N/A</v>
      </c>
      <c r="AIH42" s="881" t="e">
        <v>#N/A</v>
      </c>
      <c r="AII42" s="881" t="e">
        <v>#N/A</v>
      </c>
      <c r="AIJ42" s="881" t="e">
        <v>#N/A</v>
      </c>
      <c r="AIK42" s="881" t="e">
        <v>#N/A</v>
      </c>
      <c r="AIL42" s="881" t="e">
        <v>#N/A</v>
      </c>
      <c r="AIM42" s="881" t="e">
        <v>#N/A</v>
      </c>
      <c r="AIN42" s="881" t="e">
        <v>#N/A</v>
      </c>
      <c r="AIO42" s="881" t="e">
        <v>#N/A</v>
      </c>
      <c r="AIP42" s="881" t="e">
        <v>#N/A</v>
      </c>
      <c r="AIQ42" s="881" t="e">
        <v>#N/A</v>
      </c>
      <c r="AIR42" s="881" t="e">
        <v>#N/A</v>
      </c>
      <c r="AIS42" s="881" t="e">
        <v>#N/A</v>
      </c>
      <c r="AIT42" s="881" t="e">
        <v>#N/A</v>
      </c>
      <c r="AIU42" s="881" t="e">
        <v>#N/A</v>
      </c>
      <c r="AIV42" s="881" t="e">
        <v>#N/A</v>
      </c>
      <c r="AIW42" s="881" t="e">
        <v>#N/A</v>
      </c>
      <c r="AIX42" s="881" t="e">
        <v>#N/A</v>
      </c>
      <c r="AIY42" s="881" t="e">
        <v>#N/A</v>
      </c>
      <c r="AIZ42" s="881" t="e">
        <v>#N/A</v>
      </c>
      <c r="AJA42" s="881" t="e">
        <v>#N/A</v>
      </c>
      <c r="AJB42" s="881" t="e">
        <v>#N/A</v>
      </c>
      <c r="AJC42" s="881" t="e">
        <v>#N/A</v>
      </c>
      <c r="AJD42" s="881" t="e">
        <v>#N/A</v>
      </c>
      <c r="AJE42" s="881" t="e">
        <v>#N/A</v>
      </c>
      <c r="AJF42" s="881" t="e">
        <v>#N/A</v>
      </c>
      <c r="AJG42" s="881" t="e">
        <v>#N/A</v>
      </c>
      <c r="AJH42" s="881" t="e">
        <v>#N/A</v>
      </c>
      <c r="AJI42" s="881" t="e">
        <v>#N/A</v>
      </c>
      <c r="AJJ42" s="881" t="e">
        <v>#N/A</v>
      </c>
      <c r="AJK42" s="881" t="e">
        <v>#N/A</v>
      </c>
      <c r="AJL42" s="881" t="e">
        <v>#N/A</v>
      </c>
      <c r="AJM42" s="881" t="e">
        <v>#N/A</v>
      </c>
      <c r="AJN42" s="881" t="e">
        <v>#N/A</v>
      </c>
      <c r="AJO42" s="881" t="e">
        <v>#N/A</v>
      </c>
      <c r="AJP42" s="881" t="e">
        <v>#N/A</v>
      </c>
      <c r="AJQ42" s="881" t="e">
        <v>#N/A</v>
      </c>
      <c r="AJR42" s="881" t="e">
        <v>#N/A</v>
      </c>
      <c r="AJS42" s="881" t="e">
        <v>#N/A</v>
      </c>
      <c r="AJT42" s="881" t="e">
        <v>#N/A</v>
      </c>
      <c r="AJU42" s="881" t="e">
        <v>#N/A</v>
      </c>
      <c r="AJV42" s="881" t="e">
        <v>#N/A</v>
      </c>
      <c r="AJW42" s="881" t="e">
        <v>#N/A</v>
      </c>
      <c r="AJX42" s="881" t="e">
        <v>#N/A</v>
      </c>
      <c r="AJY42" s="881" t="e">
        <v>#N/A</v>
      </c>
      <c r="AJZ42" s="881" t="e">
        <v>#N/A</v>
      </c>
      <c r="AKA42" s="881" t="e">
        <v>#N/A</v>
      </c>
      <c r="AKB42" s="881" t="e">
        <v>#N/A</v>
      </c>
      <c r="AKC42" s="881" t="e">
        <v>#N/A</v>
      </c>
      <c r="AKD42" s="881" t="e">
        <v>#N/A</v>
      </c>
      <c r="AKE42" s="881" t="e">
        <v>#N/A</v>
      </c>
      <c r="AKF42" s="881" t="e">
        <v>#N/A</v>
      </c>
      <c r="AKG42" s="881" t="e">
        <v>#N/A</v>
      </c>
      <c r="AKH42" s="881" t="e">
        <v>#N/A</v>
      </c>
      <c r="AKI42" s="881" t="e">
        <v>#N/A</v>
      </c>
      <c r="AKJ42" s="881" t="e">
        <v>#N/A</v>
      </c>
      <c r="AKK42" s="881" t="e">
        <v>#N/A</v>
      </c>
      <c r="AKL42" s="881" t="e">
        <v>#N/A</v>
      </c>
      <c r="AKM42" s="881" t="e">
        <v>#N/A</v>
      </c>
      <c r="AKN42" s="881" t="e">
        <v>#N/A</v>
      </c>
      <c r="AKO42" s="881" t="e">
        <v>#N/A</v>
      </c>
      <c r="AKP42" s="881" t="e">
        <v>#N/A</v>
      </c>
      <c r="AKQ42" s="881" t="e">
        <v>#N/A</v>
      </c>
      <c r="AKR42" s="881" t="e">
        <v>#N/A</v>
      </c>
      <c r="AKS42" s="881" t="e">
        <v>#N/A</v>
      </c>
      <c r="AKT42" s="881" t="e">
        <v>#N/A</v>
      </c>
      <c r="AKU42" s="881" t="e">
        <v>#N/A</v>
      </c>
      <c r="AKV42" s="881" t="e">
        <v>#N/A</v>
      </c>
      <c r="AKW42" s="881" t="e">
        <v>#N/A</v>
      </c>
      <c r="AKX42" s="881" t="e">
        <v>#N/A</v>
      </c>
      <c r="AKY42" s="881" t="e">
        <v>#N/A</v>
      </c>
      <c r="AKZ42" s="881" t="e">
        <v>#N/A</v>
      </c>
      <c r="ALA42" s="881" t="e">
        <v>#N/A</v>
      </c>
      <c r="ALB42" s="881" t="e">
        <v>#N/A</v>
      </c>
      <c r="ALC42" s="881" t="e">
        <v>#N/A</v>
      </c>
      <c r="ALD42" s="881" t="e">
        <v>#N/A</v>
      </c>
      <c r="ALE42" s="881" t="e">
        <v>#N/A</v>
      </c>
      <c r="ALF42" s="881" t="e">
        <v>#N/A</v>
      </c>
      <c r="ALG42" s="881" t="e">
        <v>#N/A</v>
      </c>
      <c r="ALH42" s="881" t="e">
        <v>#N/A</v>
      </c>
      <c r="ALI42" s="881" t="e">
        <v>#N/A</v>
      </c>
      <c r="ALJ42" s="881" t="e">
        <v>#N/A</v>
      </c>
      <c r="ALK42" s="881" t="e">
        <v>#N/A</v>
      </c>
      <c r="ALL42" s="881" t="e">
        <v>#N/A</v>
      </c>
      <c r="ALM42" s="881" t="e">
        <v>#N/A</v>
      </c>
      <c r="ALN42" s="881" t="e">
        <v>#N/A</v>
      </c>
      <c r="ALO42" s="881" t="e">
        <v>#N/A</v>
      </c>
      <c r="ALP42" s="881" t="e">
        <v>#N/A</v>
      </c>
      <c r="ALQ42" s="881" t="e">
        <v>#N/A</v>
      </c>
      <c r="ALR42" s="881" t="e">
        <v>#N/A</v>
      </c>
      <c r="ALS42" s="881" t="e">
        <v>#N/A</v>
      </c>
      <c r="ALT42" s="881" t="e">
        <v>#N/A</v>
      </c>
      <c r="ALU42" s="881" t="e">
        <v>#N/A</v>
      </c>
      <c r="ALV42" s="881" t="e">
        <v>#N/A</v>
      </c>
      <c r="ALW42" s="881" t="e">
        <v>#N/A</v>
      </c>
      <c r="ALX42" s="881" t="e">
        <v>#N/A</v>
      </c>
      <c r="ALY42" s="881" t="e">
        <v>#N/A</v>
      </c>
      <c r="ALZ42" s="881" t="e">
        <v>#N/A</v>
      </c>
      <c r="AMA42" s="881" t="e">
        <v>#N/A</v>
      </c>
      <c r="AMB42" s="881" t="e">
        <v>#N/A</v>
      </c>
      <c r="AMC42" s="881" t="e">
        <v>#N/A</v>
      </c>
      <c r="AMD42" s="881" t="e">
        <v>#N/A</v>
      </c>
      <c r="AME42" s="881" t="e">
        <v>#N/A</v>
      </c>
      <c r="AMF42" s="881" t="e">
        <v>#N/A</v>
      </c>
      <c r="AMG42" s="881" t="e">
        <v>#N/A</v>
      </c>
      <c r="AMH42" s="881" t="e">
        <v>#N/A</v>
      </c>
      <c r="AMI42" s="881" t="e">
        <v>#N/A</v>
      </c>
      <c r="AMJ42" s="881" t="e">
        <v>#N/A</v>
      </c>
      <c r="AMK42" s="881" t="e">
        <v>#N/A</v>
      </c>
      <c r="AML42" s="881" t="e">
        <v>#N/A</v>
      </c>
      <c r="AMM42" s="881" t="e">
        <v>#N/A</v>
      </c>
      <c r="AMN42" s="881" t="e">
        <v>#N/A</v>
      </c>
      <c r="AMO42" s="881" t="e">
        <v>#N/A</v>
      </c>
      <c r="AMP42" s="881" t="e">
        <v>#N/A</v>
      </c>
      <c r="AMQ42" s="881" t="e">
        <v>#N/A</v>
      </c>
      <c r="AMR42" s="881" t="e">
        <v>#N/A</v>
      </c>
      <c r="AMS42" s="881" t="e">
        <v>#N/A</v>
      </c>
      <c r="AMT42" s="881" t="e">
        <v>#N/A</v>
      </c>
      <c r="AMU42" s="881" t="e">
        <v>#N/A</v>
      </c>
      <c r="AMV42" s="881" t="e">
        <v>#N/A</v>
      </c>
      <c r="AMW42" s="881" t="e">
        <v>#N/A</v>
      </c>
      <c r="AMX42" s="881" t="e">
        <v>#N/A</v>
      </c>
      <c r="AMY42" s="881" t="e">
        <v>#N/A</v>
      </c>
      <c r="AMZ42" s="881" t="e">
        <v>#N/A</v>
      </c>
      <c r="ANA42" s="881" t="e">
        <v>#N/A</v>
      </c>
      <c r="ANB42" s="881" t="e">
        <v>#N/A</v>
      </c>
      <c r="ANC42" s="881" t="e">
        <v>#N/A</v>
      </c>
      <c r="AND42" s="881" t="e">
        <v>#N/A</v>
      </c>
      <c r="ANE42" s="881" t="e">
        <v>#N/A</v>
      </c>
      <c r="ANF42" s="881" t="e">
        <v>#N/A</v>
      </c>
      <c r="ANG42" s="881" t="e">
        <v>#N/A</v>
      </c>
      <c r="ANH42" s="881" t="e">
        <v>#N/A</v>
      </c>
      <c r="ANI42" s="881" t="e">
        <v>#N/A</v>
      </c>
      <c r="ANJ42" s="881" t="e">
        <v>#N/A</v>
      </c>
      <c r="ANK42" s="881" t="e">
        <v>#N/A</v>
      </c>
      <c r="ANL42" s="881" t="e">
        <v>#N/A</v>
      </c>
      <c r="ANM42" s="881" t="e">
        <v>#N/A</v>
      </c>
      <c r="ANN42" s="881" t="e">
        <v>#N/A</v>
      </c>
      <c r="ANO42" s="881" t="e">
        <v>#N/A</v>
      </c>
      <c r="ANP42" s="881" t="e">
        <v>#N/A</v>
      </c>
      <c r="ANQ42" s="881" t="e">
        <v>#N/A</v>
      </c>
      <c r="ANR42" s="881" t="e">
        <v>#N/A</v>
      </c>
      <c r="ANS42" s="881" t="e">
        <v>#N/A</v>
      </c>
      <c r="ANT42" s="881" t="e">
        <v>#N/A</v>
      </c>
      <c r="ANU42" s="881" t="e">
        <v>#N/A</v>
      </c>
      <c r="ANV42" s="881" t="e">
        <v>#N/A</v>
      </c>
      <c r="ANW42" s="881" t="e">
        <v>#N/A</v>
      </c>
      <c r="ANX42" s="881" t="e">
        <v>#N/A</v>
      </c>
      <c r="ANY42" s="881" t="e">
        <v>#N/A</v>
      </c>
      <c r="ANZ42" s="881" t="e">
        <v>#N/A</v>
      </c>
      <c r="AOA42" s="881" t="e">
        <v>#N/A</v>
      </c>
      <c r="AOB42" s="881" t="e">
        <v>#N/A</v>
      </c>
      <c r="AOC42" s="881" t="e">
        <v>#N/A</v>
      </c>
      <c r="AOD42" s="881" t="e">
        <v>#N/A</v>
      </c>
      <c r="AOE42" s="881" t="e">
        <v>#N/A</v>
      </c>
      <c r="AOF42" s="881" t="e">
        <v>#N/A</v>
      </c>
      <c r="AOG42" s="881" t="e">
        <v>#N/A</v>
      </c>
      <c r="AOH42" s="881" t="e">
        <v>#N/A</v>
      </c>
      <c r="AOI42" s="881" t="e">
        <v>#N/A</v>
      </c>
      <c r="AOJ42" s="881" t="e">
        <v>#N/A</v>
      </c>
      <c r="AOK42" s="881" t="e">
        <v>#N/A</v>
      </c>
      <c r="AOL42" s="881" t="e">
        <v>#N/A</v>
      </c>
      <c r="AOM42" s="881" t="e">
        <v>#N/A</v>
      </c>
      <c r="AON42" s="881" t="e">
        <v>#N/A</v>
      </c>
      <c r="AOO42" s="881" t="e">
        <v>#N/A</v>
      </c>
      <c r="AOP42" s="881" t="e">
        <v>#N/A</v>
      </c>
      <c r="AOQ42" s="881" t="e">
        <v>#N/A</v>
      </c>
      <c r="AOR42" s="881" t="e">
        <v>#N/A</v>
      </c>
      <c r="AOS42" s="881" t="e">
        <v>#N/A</v>
      </c>
      <c r="AOT42" s="881" t="e">
        <v>#N/A</v>
      </c>
      <c r="AOU42" s="881" t="e">
        <v>#N/A</v>
      </c>
      <c r="AOV42" s="881" t="e">
        <v>#N/A</v>
      </c>
      <c r="AOW42" s="881" t="e">
        <v>#N/A</v>
      </c>
      <c r="AOX42" s="881" t="e">
        <v>#N/A</v>
      </c>
      <c r="AOY42" s="881" t="e">
        <v>#N/A</v>
      </c>
      <c r="AOZ42" s="881" t="e">
        <v>#N/A</v>
      </c>
      <c r="APA42" s="881" t="e">
        <v>#N/A</v>
      </c>
      <c r="APB42" s="881" t="e">
        <v>#N/A</v>
      </c>
      <c r="APC42" s="881" t="e">
        <v>#N/A</v>
      </c>
      <c r="APD42" s="881" t="e">
        <v>#N/A</v>
      </c>
      <c r="APE42" s="881" t="e">
        <v>#N/A</v>
      </c>
      <c r="APF42" s="881" t="e">
        <v>#N/A</v>
      </c>
      <c r="APG42" s="881" t="e">
        <v>#N/A</v>
      </c>
      <c r="APH42" s="881" t="e">
        <v>#N/A</v>
      </c>
      <c r="API42" s="881" t="e">
        <v>#N/A</v>
      </c>
      <c r="APJ42" s="881" t="e">
        <v>#N/A</v>
      </c>
      <c r="APK42" s="881" t="e">
        <v>#N/A</v>
      </c>
      <c r="APL42" s="881" t="e">
        <v>#N/A</v>
      </c>
      <c r="APM42" s="881" t="e">
        <v>#N/A</v>
      </c>
      <c r="APN42" s="881" t="e">
        <v>#N/A</v>
      </c>
      <c r="APO42" s="881" t="e">
        <v>#N/A</v>
      </c>
      <c r="APP42" s="881" t="e">
        <v>#N/A</v>
      </c>
      <c r="APQ42" s="881" t="e">
        <v>#N/A</v>
      </c>
      <c r="APR42" s="881" t="e">
        <v>#N/A</v>
      </c>
      <c r="APS42" s="881" t="e">
        <v>#N/A</v>
      </c>
      <c r="APT42" s="881" t="e">
        <v>#N/A</v>
      </c>
      <c r="APU42" s="881" t="e">
        <v>#N/A</v>
      </c>
      <c r="APV42" s="881" t="e">
        <v>#N/A</v>
      </c>
      <c r="APW42" s="881" t="e">
        <v>#N/A</v>
      </c>
      <c r="APX42" s="881" t="e">
        <v>#N/A</v>
      </c>
      <c r="APY42" s="881" t="e">
        <v>#N/A</v>
      </c>
      <c r="APZ42" s="881" t="e">
        <v>#N/A</v>
      </c>
      <c r="AQA42" s="881" t="e">
        <v>#N/A</v>
      </c>
      <c r="AQB42" s="881" t="e">
        <v>#N/A</v>
      </c>
      <c r="AQC42" s="881" t="e">
        <v>#N/A</v>
      </c>
      <c r="AQD42" s="881" t="e">
        <v>#N/A</v>
      </c>
      <c r="AQE42" s="881" t="e">
        <v>#N/A</v>
      </c>
      <c r="AQF42" s="881" t="e">
        <v>#N/A</v>
      </c>
      <c r="AQG42" s="881" t="e">
        <v>#N/A</v>
      </c>
      <c r="AQH42" s="881" t="e">
        <v>#N/A</v>
      </c>
      <c r="AQI42" s="881" t="e">
        <v>#N/A</v>
      </c>
      <c r="AQJ42" s="881" t="e">
        <v>#N/A</v>
      </c>
      <c r="AQK42" s="881" t="e">
        <v>#N/A</v>
      </c>
      <c r="AQL42" s="881" t="e">
        <v>#N/A</v>
      </c>
      <c r="AQM42" s="881" t="e">
        <v>#N/A</v>
      </c>
      <c r="AQN42" s="881" t="e">
        <v>#N/A</v>
      </c>
      <c r="AQO42" s="881" t="e">
        <v>#N/A</v>
      </c>
      <c r="AQP42" s="881" t="e">
        <v>#N/A</v>
      </c>
      <c r="AQQ42" s="881" t="e">
        <v>#N/A</v>
      </c>
      <c r="AQR42" s="881" t="e">
        <v>#N/A</v>
      </c>
      <c r="AQS42" s="881" t="e">
        <v>#N/A</v>
      </c>
      <c r="AQT42" s="881" t="e">
        <v>#N/A</v>
      </c>
      <c r="AQU42" s="881" t="e">
        <v>#N/A</v>
      </c>
      <c r="AQV42" s="881" t="e">
        <v>#N/A</v>
      </c>
      <c r="AQW42" s="881" t="e">
        <v>#N/A</v>
      </c>
      <c r="AQX42" s="881" t="e">
        <v>#N/A</v>
      </c>
      <c r="AQY42" s="881" t="e">
        <v>#N/A</v>
      </c>
      <c r="AQZ42" s="881" t="e">
        <v>#N/A</v>
      </c>
      <c r="ARA42" s="881" t="e">
        <v>#N/A</v>
      </c>
      <c r="ARB42" s="881" t="e">
        <v>#N/A</v>
      </c>
      <c r="ARC42" s="881" t="e">
        <v>#N/A</v>
      </c>
      <c r="ARD42" s="881" t="e">
        <v>#N/A</v>
      </c>
      <c r="ARE42" s="881" t="e">
        <v>#N/A</v>
      </c>
      <c r="ARF42" s="881" t="e">
        <v>#N/A</v>
      </c>
      <c r="ARG42" s="881" t="e">
        <v>#N/A</v>
      </c>
      <c r="ARH42" s="881" t="e">
        <v>#N/A</v>
      </c>
      <c r="ARI42" s="881" t="e">
        <v>#N/A</v>
      </c>
      <c r="ARJ42" s="881" t="e">
        <v>#N/A</v>
      </c>
      <c r="ARK42" s="881" t="e">
        <v>#N/A</v>
      </c>
      <c r="ARL42" s="881" t="e">
        <v>#N/A</v>
      </c>
      <c r="ARM42" s="881" t="e">
        <v>#N/A</v>
      </c>
      <c r="ARN42" s="881" t="e">
        <v>#N/A</v>
      </c>
      <c r="ARO42" s="881" t="e">
        <v>#N/A</v>
      </c>
      <c r="ARP42" s="881" t="e">
        <v>#N/A</v>
      </c>
      <c r="ARQ42" s="881" t="e">
        <v>#N/A</v>
      </c>
      <c r="ARR42" s="881" t="e">
        <v>#N/A</v>
      </c>
      <c r="ARS42" s="881" t="e">
        <v>#N/A</v>
      </c>
      <c r="ART42" s="881" t="e">
        <v>#N/A</v>
      </c>
      <c r="ARU42" s="881" t="e">
        <v>#N/A</v>
      </c>
      <c r="ARV42" s="881" t="e">
        <v>#N/A</v>
      </c>
      <c r="ARW42" s="881" t="e">
        <v>#N/A</v>
      </c>
      <c r="ARX42" s="881" t="e">
        <v>#N/A</v>
      </c>
      <c r="ARY42" s="881" t="e">
        <v>#N/A</v>
      </c>
      <c r="ARZ42" s="881" t="e">
        <v>#N/A</v>
      </c>
      <c r="ASA42" s="881" t="e">
        <v>#N/A</v>
      </c>
      <c r="ASB42" s="881" t="e">
        <v>#N/A</v>
      </c>
      <c r="ASC42" s="881" t="e">
        <v>#N/A</v>
      </c>
      <c r="ASD42" s="881" t="e">
        <v>#N/A</v>
      </c>
      <c r="ASE42" s="881" t="e">
        <v>#N/A</v>
      </c>
      <c r="ASF42" s="881" t="e">
        <v>#N/A</v>
      </c>
      <c r="ASG42" s="881" t="e">
        <v>#N/A</v>
      </c>
      <c r="ASH42" s="881" t="e">
        <v>#N/A</v>
      </c>
      <c r="ASI42" s="881" t="e">
        <v>#N/A</v>
      </c>
      <c r="ASJ42" s="881" t="e">
        <v>#N/A</v>
      </c>
      <c r="ASK42" s="881" t="e">
        <v>#N/A</v>
      </c>
      <c r="ASL42" s="881" t="e">
        <v>#N/A</v>
      </c>
      <c r="ASM42" s="881" t="e">
        <v>#N/A</v>
      </c>
      <c r="ASN42" s="881" t="e">
        <v>#N/A</v>
      </c>
      <c r="ASO42" s="881" t="e">
        <v>#N/A</v>
      </c>
      <c r="ASP42" s="881" t="e">
        <v>#N/A</v>
      </c>
      <c r="ASQ42" s="881" t="e">
        <v>#N/A</v>
      </c>
      <c r="ASR42" s="881" t="e">
        <v>#N/A</v>
      </c>
      <c r="ASS42" s="881" t="e">
        <v>#N/A</v>
      </c>
      <c r="AST42" s="881" t="e">
        <v>#N/A</v>
      </c>
      <c r="ASU42" s="881" t="e">
        <v>#N/A</v>
      </c>
      <c r="ASV42" s="881" t="e">
        <v>#N/A</v>
      </c>
      <c r="ASW42" s="881" t="e">
        <v>#N/A</v>
      </c>
      <c r="ASX42" s="881" t="e">
        <v>#N/A</v>
      </c>
      <c r="ASY42" s="881" t="e">
        <v>#N/A</v>
      </c>
      <c r="ASZ42" s="881" t="e">
        <v>#N/A</v>
      </c>
      <c r="ATA42" s="881" t="e">
        <v>#N/A</v>
      </c>
      <c r="ATB42" s="881" t="e">
        <v>#N/A</v>
      </c>
      <c r="ATC42" s="881" t="e">
        <v>#N/A</v>
      </c>
      <c r="ATD42" s="881" t="e">
        <v>#N/A</v>
      </c>
      <c r="ATE42" s="881" t="e">
        <v>#N/A</v>
      </c>
      <c r="ATF42" s="881" t="e">
        <v>#N/A</v>
      </c>
      <c r="ATG42" s="881" t="e">
        <v>#N/A</v>
      </c>
      <c r="ATH42" s="881" t="e">
        <v>#N/A</v>
      </c>
      <c r="ATI42" s="881" t="e">
        <v>#N/A</v>
      </c>
      <c r="ATJ42" s="881" t="e">
        <v>#N/A</v>
      </c>
      <c r="ATK42" s="881" t="e">
        <v>#N/A</v>
      </c>
      <c r="ATL42" s="881" t="e">
        <v>#N/A</v>
      </c>
      <c r="ATM42" s="881" t="e">
        <v>#N/A</v>
      </c>
      <c r="ATN42" s="881" t="e">
        <v>#N/A</v>
      </c>
      <c r="ATO42" s="881" t="e">
        <v>#N/A</v>
      </c>
      <c r="ATP42" s="881" t="e">
        <v>#N/A</v>
      </c>
      <c r="ATQ42" s="881" t="e">
        <v>#N/A</v>
      </c>
      <c r="ATR42" s="881" t="e">
        <v>#N/A</v>
      </c>
      <c r="ATS42" s="881" t="e">
        <v>#N/A</v>
      </c>
      <c r="ATT42" s="881" t="e">
        <v>#N/A</v>
      </c>
      <c r="ATU42" s="881" t="e">
        <v>#N/A</v>
      </c>
      <c r="ATV42" s="881" t="e">
        <v>#N/A</v>
      </c>
      <c r="ATW42" s="881" t="e">
        <v>#N/A</v>
      </c>
      <c r="ATX42" s="881" t="e">
        <v>#N/A</v>
      </c>
      <c r="ATY42" s="881" t="e">
        <v>#N/A</v>
      </c>
      <c r="ATZ42" s="881" t="e">
        <v>#N/A</v>
      </c>
      <c r="AUA42" s="881" t="e">
        <v>#N/A</v>
      </c>
      <c r="AUB42" s="881" t="e">
        <v>#N/A</v>
      </c>
      <c r="AUC42" s="881" t="e">
        <v>#N/A</v>
      </c>
      <c r="AUD42" s="881" t="e">
        <v>#N/A</v>
      </c>
      <c r="AUE42" s="881" t="e">
        <v>#N/A</v>
      </c>
      <c r="AUF42" s="881" t="e">
        <v>#N/A</v>
      </c>
      <c r="AUG42" s="881" t="e">
        <v>#N/A</v>
      </c>
      <c r="AUH42" s="881" t="e">
        <v>#N/A</v>
      </c>
      <c r="AUI42" s="881" t="e">
        <v>#N/A</v>
      </c>
      <c r="AUJ42" s="881" t="e">
        <v>#N/A</v>
      </c>
      <c r="AUK42" s="881" t="e">
        <v>#N/A</v>
      </c>
      <c r="AUL42" s="881" t="e">
        <v>#N/A</v>
      </c>
      <c r="AUM42" s="881" t="e">
        <v>#N/A</v>
      </c>
      <c r="AUN42" s="881" t="e">
        <v>#N/A</v>
      </c>
      <c r="AUO42" s="881" t="e">
        <v>#N/A</v>
      </c>
      <c r="AUP42" s="881" t="e">
        <v>#N/A</v>
      </c>
      <c r="AUQ42" s="881" t="e">
        <v>#N/A</v>
      </c>
      <c r="AUR42" s="881" t="e">
        <v>#N/A</v>
      </c>
      <c r="AUS42" s="881" t="e">
        <v>#N/A</v>
      </c>
      <c r="AUT42" s="881" t="e">
        <v>#N/A</v>
      </c>
      <c r="AUU42" s="881" t="e">
        <v>#N/A</v>
      </c>
      <c r="AUV42" s="881" t="e">
        <v>#N/A</v>
      </c>
      <c r="AUW42" s="881" t="e">
        <v>#N/A</v>
      </c>
      <c r="AUX42" s="881" t="e">
        <v>#N/A</v>
      </c>
      <c r="AUY42" s="881" t="e">
        <v>#N/A</v>
      </c>
      <c r="AUZ42" s="881" t="e">
        <v>#N/A</v>
      </c>
      <c r="AVA42" s="881" t="e">
        <v>#N/A</v>
      </c>
      <c r="AVB42" s="881" t="e">
        <v>#N/A</v>
      </c>
      <c r="AVC42" s="881" t="e">
        <v>#N/A</v>
      </c>
      <c r="AVD42" s="881" t="e">
        <v>#N/A</v>
      </c>
      <c r="AVE42" s="881" t="e">
        <v>#N/A</v>
      </c>
      <c r="AVF42" s="881" t="e">
        <v>#N/A</v>
      </c>
      <c r="AVG42" s="881" t="e">
        <v>#N/A</v>
      </c>
      <c r="AVH42" s="881" t="e">
        <v>#N/A</v>
      </c>
      <c r="AVI42" s="881" t="e">
        <v>#N/A</v>
      </c>
      <c r="AVJ42" s="881" t="e">
        <v>#N/A</v>
      </c>
      <c r="AVK42" s="881" t="e">
        <v>#N/A</v>
      </c>
      <c r="AVL42" s="881" t="e">
        <v>#N/A</v>
      </c>
      <c r="AVM42" s="881" t="e">
        <v>#N/A</v>
      </c>
      <c r="AVN42" s="881" t="e">
        <v>#N/A</v>
      </c>
      <c r="AVO42" s="881" t="e">
        <v>#N/A</v>
      </c>
      <c r="AVP42" s="881" t="e">
        <v>#N/A</v>
      </c>
      <c r="AVQ42" s="881" t="e">
        <v>#N/A</v>
      </c>
      <c r="AVR42" s="881" t="e">
        <v>#N/A</v>
      </c>
      <c r="AVS42" s="881" t="e">
        <v>#N/A</v>
      </c>
      <c r="AVT42" s="881" t="e">
        <v>#N/A</v>
      </c>
      <c r="AVU42" s="881" t="e">
        <v>#N/A</v>
      </c>
      <c r="AVV42" s="881" t="e">
        <v>#N/A</v>
      </c>
      <c r="AVW42" s="881" t="e">
        <v>#N/A</v>
      </c>
      <c r="AVX42" s="881" t="e">
        <v>#N/A</v>
      </c>
      <c r="AVY42" s="881" t="e">
        <v>#N/A</v>
      </c>
      <c r="AVZ42" s="881" t="e">
        <v>#N/A</v>
      </c>
      <c r="AWA42" s="881" t="e">
        <v>#N/A</v>
      </c>
      <c r="AWB42" s="881" t="e">
        <v>#N/A</v>
      </c>
      <c r="AWC42" s="881" t="e">
        <v>#N/A</v>
      </c>
      <c r="AWD42" s="881" t="e">
        <v>#N/A</v>
      </c>
      <c r="AWE42" s="881" t="e">
        <v>#N/A</v>
      </c>
      <c r="AWF42" s="881" t="e">
        <v>#N/A</v>
      </c>
      <c r="AWG42" s="881" t="e">
        <v>#N/A</v>
      </c>
      <c r="AWH42" s="881" t="e">
        <v>#N/A</v>
      </c>
      <c r="AWI42" s="881" t="e">
        <v>#N/A</v>
      </c>
      <c r="AWJ42" s="881" t="e">
        <v>#N/A</v>
      </c>
      <c r="AWK42" s="881" t="e">
        <v>#N/A</v>
      </c>
      <c r="AWL42" s="881" t="e">
        <v>#N/A</v>
      </c>
      <c r="AWM42" s="881" t="e">
        <v>#N/A</v>
      </c>
      <c r="AWN42" s="881" t="e">
        <v>#N/A</v>
      </c>
      <c r="AWO42" s="881" t="e">
        <v>#N/A</v>
      </c>
      <c r="AWP42" s="881" t="e">
        <v>#N/A</v>
      </c>
      <c r="AWQ42" s="881" t="e">
        <v>#N/A</v>
      </c>
      <c r="AWR42" s="881" t="e">
        <v>#N/A</v>
      </c>
      <c r="AWS42" s="881" t="e">
        <v>#N/A</v>
      </c>
      <c r="AWT42" s="881" t="e">
        <v>#N/A</v>
      </c>
      <c r="AWU42" s="881" t="e">
        <v>#N/A</v>
      </c>
      <c r="AWV42" s="881" t="e">
        <v>#N/A</v>
      </c>
      <c r="AWW42" s="881" t="e">
        <v>#N/A</v>
      </c>
      <c r="AWX42" s="881" t="e">
        <v>#N/A</v>
      </c>
      <c r="AWY42" s="881" t="e">
        <v>#N/A</v>
      </c>
      <c r="AWZ42" s="881" t="e">
        <v>#N/A</v>
      </c>
      <c r="AXA42" s="881" t="e">
        <v>#N/A</v>
      </c>
      <c r="AXB42" s="881" t="e">
        <v>#N/A</v>
      </c>
      <c r="AXC42" s="881" t="e">
        <v>#N/A</v>
      </c>
      <c r="AXD42" s="881" t="e">
        <v>#N/A</v>
      </c>
      <c r="AXE42" s="881" t="e">
        <v>#N/A</v>
      </c>
      <c r="AXF42" s="881" t="e">
        <v>#N/A</v>
      </c>
      <c r="AXG42" s="881" t="e">
        <v>#N/A</v>
      </c>
      <c r="AXH42" s="881" t="e">
        <v>#N/A</v>
      </c>
      <c r="AXI42" s="881" t="e">
        <v>#N/A</v>
      </c>
      <c r="AXJ42" s="881" t="e">
        <v>#N/A</v>
      </c>
      <c r="AXK42" s="881" t="e">
        <v>#N/A</v>
      </c>
      <c r="AXL42" s="881" t="e">
        <v>#N/A</v>
      </c>
      <c r="AXM42" s="881" t="e">
        <v>#N/A</v>
      </c>
      <c r="AXN42" s="881" t="e">
        <v>#N/A</v>
      </c>
      <c r="AXO42" s="881" t="e">
        <v>#N/A</v>
      </c>
      <c r="AXP42" s="881" t="e">
        <v>#N/A</v>
      </c>
      <c r="AXQ42" s="881" t="e">
        <v>#N/A</v>
      </c>
      <c r="AXR42" s="881" t="e">
        <v>#N/A</v>
      </c>
      <c r="AXS42" s="881" t="e">
        <v>#N/A</v>
      </c>
      <c r="AXT42" s="881" t="e">
        <v>#N/A</v>
      </c>
      <c r="AXU42" s="881" t="e">
        <v>#N/A</v>
      </c>
      <c r="AXV42" s="881" t="e">
        <v>#N/A</v>
      </c>
      <c r="AXW42" s="881" t="e">
        <v>#N/A</v>
      </c>
      <c r="AXX42" s="881" t="e">
        <v>#N/A</v>
      </c>
      <c r="AXY42" s="881" t="e">
        <v>#N/A</v>
      </c>
      <c r="AXZ42" s="881" t="e">
        <v>#N/A</v>
      </c>
      <c r="AYA42" s="881" t="e">
        <v>#N/A</v>
      </c>
      <c r="AYB42" s="881" t="e">
        <v>#N/A</v>
      </c>
      <c r="AYC42" s="881" t="e">
        <v>#N/A</v>
      </c>
      <c r="AYD42" s="881" t="e">
        <v>#N/A</v>
      </c>
      <c r="AYE42" s="881" t="e">
        <v>#N/A</v>
      </c>
      <c r="AYF42" s="881" t="e">
        <v>#N/A</v>
      </c>
      <c r="AYG42" s="881" t="e">
        <v>#N/A</v>
      </c>
      <c r="AYH42" s="881" t="e">
        <v>#N/A</v>
      </c>
      <c r="AYI42" s="881" t="e">
        <v>#N/A</v>
      </c>
      <c r="AYJ42" s="881" t="e">
        <v>#N/A</v>
      </c>
      <c r="AYK42" s="881" t="e">
        <v>#N/A</v>
      </c>
      <c r="AYL42" s="881" t="e">
        <v>#N/A</v>
      </c>
      <c r="AYM42" s="881" t="e">
        <v>#N/A</v>
      </c>
      <c r="AYN42" s="881" t="e">
        <v>#N/A</v>
      </c>
      <c r="AYO42" s="881" t="e">
        <v>#N/A</v>
      </c>
      <c r="AYP42" s="881" t="e">
        <v>#N/A</v>
      </c>
      <c r="AYQ42" s="881" t="e">
        <v>#N/A</v>
      </c>
      <c r="AYR42" s="881" t="e">
        <v>#N/A</v>
      </c>
      <c r="AYS42" s="881" t="e">
        <v>#N/A</v>
      </c>
      <c r="AYT42" s="881" t="e">
        <v>#N/A</v>
      </c>
      <c r="AYU42" s="881" t="e">
        <v>#N/A</v>
      </c>
      <c r="AYV42" s="881" t="e">
        <v>#N/A</v>
      </c>
      <c r="AYW42" s="881" t="e">
        <v>#N/A</v>
      </c>
      <c r="AYX42" s="881" t="e">
        <v>#N/A</v>
      </c>
      <c r="AYY42" s="881" t="e">
        <v>#N/A</v>
      </c>
      <c r="AYZ42" s="881" t="e">
        <v>#N/A</v>
      </c>
      <c r="AZA42" s="881" t="e">
        <v>#N/A</v>
      </c>
      <c r="AZB42" s="881" t="e">
        <v>#N/A</v>
      </c>
      <c r="AZC42" s="881" t="e">
        <v>#N/A</v>
      </c>
      <c r="AZD42" s="881" t="e">
        <v>#N/A</v>
      </c>
      <c r="AZE42" s="881" t="e">
        <v>#N/A</v>
      </c>
      <c r="AZF42" s="881" t="e">
        <v>#N/A</v>
      </c>
      <c r="AZG42" s="881" t="e">
        <v>#N/A</v>
      </c>
      <c r="AZH42" s="881" t="e">
        <v>#N/A</v>
      </c>
      <c r="AZI42" s="881" t="e">
        <v>#N/A</v>
      </c>
      <c r="AZJ42" s="881" t="e">
        <v>#N/A</v>
      </c>
      <c r="AZK42" s="881" t="e">
        <v>#N/A</v>
      </c>
      <c r="AZL42" s="881" t="e">
        <v>#N/A</v>
      </c>
      <c r="AZM42" s="881" t="e">
        <v>#N/A</v>
      </c>
      <c r="AZN42" s="881" t="e">
        <v>#N/A</v>
      </c>
      <c r="AZO42" s="881" t="e">
        <v>#N/A</v>
      </c>
      <c r="AZP42" s="881" t="e">
        <v>#N/A</v>
      </c>
      <c r="AZQ42" s="881" t="e">
        <v>#N/A</v>
      </c>
      <c r="AZR42" s="881" t="e">
        <v>#N/A</v>
      </c>
      <c r="AZS42" s="881" t="e">
        <v>#N/A</v>
      </c>
      <c r="AZT42" s="881" t="e">
        <v>#N/A</v>
      </c>
      <c r="AZU42" s="881" t="e">
        <v>#N/A</v>
      </c>
      <c r="AZV42" s="881" t="e">
        <v>#N/A</v>
      </c>
      <c r="AZW42" s="881" t="e">
        <v>#N/A</v>
      </c>
      <c r="AZX42" s="881" t="e">
        <v>#N/A</v>
      </c>
      <c r="AZY42" s="881" t="e">
        <v>#N/A</v>
      </c>
      <c r="AZZ42" s="881" t="e">
        <v>#N/A</v>
      </c>
      <c r="BAA42" s="881" t="e">
        <v>#N/A</v>
      </c>
      <c r="BAB42" s="881" t="e">
        <v>#N/A</v>
      </c>
      <c r="BAC42" s="881" t="e">
        <v>#N/A</v>
      </c>
      <c r="BAD42" s="881" t="e">
        <v>#N/A</v>
      </c>
      <c r="BAE42" s="881" t="e">
        <v>#N/A</v>
      </c>
      <c r="BAF42" s="881" t="e">
        <v>#N/A</v>
      </c>
      <c r="BAG42" s="881" t="e">
        <v>#N/A</v>
      </c>
      <c r="BAH42" s="881" t="e">
        <v>#N/A</v>
      </c>
      <c r="BAI42" s="881" t="e">
        <v>#N/A</v>
      </c>
      <c r="BAJ42" s="881" t="e">
        <v>#N/A</v>
      </c>
      <c r="BAK42" s="881" t="e">
        <v>#N/A</v>
      </c>
      <c r="BAL42" s="881" t="e">
        <v>#N/A</v>
      </c>
      <c r="BAM42" s="881" t="e">
        <v>#N/A</v>
      </c>
      <c r="BAN42" s="881" t="e">
        <v>#N/A</v>
      </c>
      <c r="BAO42" s="881" t="e">
        <v>#N/A</v>
      </c>
      <c r="BAP42" s="881" t="e">
        <v>#N/A</v>
      </c>
      <c r="BAQ42" s="881" t="e">
        <v>#N/A</v>
      </c>
      <c r="BAR42" s="881" t="e">
        <v>#N/A</v>
      </c>
      <c r="BAS42" s="881" t="e">
        <v>#N/A</v>
      </c>
      <c r="BAT42" s="881" t="e">
        <v>#N/A</v>
      </c>
      <c r="BAU42" s="881" t="e">
        <v>#N/A</v>
      </c>
      <c r="BAV42" s="881" t="e">
        <v>#N/A</v>
      </c>
      <c r="BAW42" s="881" t="e">
        <v>#N/A</v>
      </c>
      <c r="BAX42" s="881" t="e">
        <v>#N/A</v>
      </c>
      <c r="BAY42" s="881" t="e">
        <v>#N/A</v>
      </c>
      <c r="BAZ42" s="881" t="e">
        <v>#N/A</v>
      </c>
      <c r="BBA42" s="881" t="e">
        <v>#N/A</v>
      </c>
      <c r="BBB42" s="881" t="e">
        <v>#N/A</v>
      </c>
      <c r="BBC42" s="881" t="e">
        <v>#N/A</v>
      </c>
      <c r="BBD42" s="881" t="e">
        <v>#N/A</v>
      </c>
      <c r="BBE42" s="881" t="e">
        <v>#N/A</v>
      </c>
      <c r="BBF42" s="881" t="e">
        <v>#N/A</v>
      </c>
      <c r="BBG42" s="881" t="e">
        <v>#N/A</v>
      </c>
      <c r="BBH42" s="881" t="e">
        <v>#N/A</v>
      </c>
      <c r="BBI42" s="881" t="e">
        <v>#N/A</v>
      </c>
      <c r="BBJ42" s="881" t="e">
        <v>#N/A</v>
      </c>
      <c r="BBK42" s="881" t="e">
        <v>#N/A</v>
      </c>
      <c r="BBL42" s="881" t="e">
        <v>#N/A</v>
      </c>
      <c r="BBM42" s="881" t="e">
        <v>#N/A</v>
      </c>
      <c r="BBN42" s="881" t="e">
        <v>#N/A</v>
      </c>
      <c r="BBO42" s="881" t="e">
        <v>#N/A</v>
      </c>
      <c r="BBP42" s="881" t="e">
        <v>#N/A</v>
      </c>
      <c r="BBQ42" s="881" t="e">
        <v>#N/A</v>
      </c>
      <c r="BBR42" s="881" t="e">
        <v>#N/A</v>
      </c>
      <c r="BBS42" s="881" t="e">
        <v>#N/A</v>
      </c>
      <c r="BBT42" s="881" t="e">
        <v>#N/A</v>
      </c>
      <c r="BBU42" s="881" t="e">
        <v>#N/A</v>
      </c>
      <c r="BBV42" s="881" t="e">
        <v>#N/A</v>
      </c>
      <c r="BBW42" s="881" t="e">
        <v>#N/A</v>
      </c>
      <c r="BBX42" s="881" t="e">
        <v>#N/A</v>
      </c>
      <c r="BBY42" s="881" t="e">
        <v>#N/A</v>
      </c>
      <c r="BBZ42" s="881" t="e">
        <v>#N/A</v>
      </c>
      <c r="BCA42" s="881" t="e">
        <v>#N/A</v>
      </c>
      <c r="BCB42" s="881" t="e">
        <v>#N/A</v>
      </c>
      <c r="BCC42" s="881" t="e">
        <v>#N/A</v>
      </c>
      <c r="BCD42" s="881" t="e">
        <v>#N/A</v>
      </c>
      <c r="BCE42" s="881" t="e">
        <v>#N/A</v>
      </c>
      <c r="BCF42" s="881" t="e">
        <v>#N/A</v>
      </c>
      <c r="BCG42" s="881" t="e">
        <v>#N/A</v>
      </c>
      <c r="BCH42" s="881" t="e">
        <v>#N/A</v>
      </c>
      <c r="BCI42" s="881" t="e">
        <v>#N/A</v>
      </c>
      <c r="BCJ42" s="881" t="e">
        <v>#N/A</v>
      </c>
      <c r="BCK42" s="881" t="e">
        <v>#N/A</v>
      </c>
      <c r="BCL42" s="881" t="e">
        <v>#N/A</v>
      </c>
      <c r="BCM42" s="881" t="e">
        <v>#N/A</v>
      </c>
      <c r="BCN42" s="881" t="e">
        <v>#N/A</v>
      </c>
      <c r="BCO42" s="881" t="e">
        <v>#N/A</v>
      </c>
      <c r="BCP42" s="881" t="e">
        <v>#N/A</v>
      </c>
      <c r="BCQ42" s="881" t="e">
        <v>#N/A</v>
      </c>
      <c r="BCR42" s="881" t="e">
        <v>#N/A</v>
      </c>
      <c r="BCS42" s="881" t="e">
        <v>#N/A</v>
      </c>
      <c r="BCT42" s="881" t="e">
        <v>#N/A</v>
      </c>
      <c r="BCU42" s="881" t="e">
        <v>#N/A</v>
      </c>
      <c r="BCV42" s="881" t="e">
        <v>#N/A</v>
      </c>
      <c r="BCW42" s="881" t="e">
        <v>#N/A</v>
      </c>
      <c r="BCX42" s="881" t="e">
        <v>#N/A</v>
      </c>
      <c r="BCY42" s="881" t="e">
        <v>#N/A</v>
      </c>
      <c r="BCZ42" s="881" t="e">
        <v>#N/A</v>
      </c>
      <c r="BDA42" s="881" t="e">
        <v>#N/A</v>
      </c>
      <c r="BDB42" s="881" t="e">
        <v>#N/A</v>
      </c>
      <c r="BDC42" s="881" t="e">
        <v>#N/A</v>
      </c>
      <c r="BDD42" s="881" t="e">
        <v>#N/A</v>
      </c>
      <c r="BDE42" s="881" t="e">
        <v>#N/A</v>
      </c>
      <c r="BDF42" s="881" t="e">
        <v>#N/A</v>
      </c>
      <c r="BDG42" s="881" t="e">
        <v>#N/A</v>
      </c>
      <c r="BDH42" s="881" t="e">
        <v>#N/A</v>
      </c>
      <c r="BDI42" s="881" t="e">
        <v>#N/A</v>
      </c>
      <c r="BDJ42" s="881" t="e">
        <v>#N/A</v>
      </c>
      <c r="BDK42" s="881" t="e">
        <v>#N/A</v>
      </c>
      <c r="BDL42" s="881" t="e">
        <v>#N/A</v>
      </c>
      <c r="BDM42" s="881" t="e">
        <v>#N/A</v>
      </c>
      <c r="BDN42" s="881" t="e">
        <v>#N/A</v>
      </c>
      <c r="BDO42" s="881" t="e">
        <v>#N/A</v>
      </c>
      <c r="BDP42" s="881" t="e">
        <v>#N/A</v>
      </c>
      <c r="BDQ42" s="881" t="e">
        <v>#N/A</v>
      </c>
      <c r="BDR42" s="881" t="e">
        <v>#N/A</v>
      </c>
      <c r="BDS42" s="881" t="e">
        <v>#N/A</v>
      </c>
      <c r="BDT42" s="881" t="e">
        <v>#N/A</v>
      </c>
      <c r="BDU42" s="881" t="e">
        <v>#N/A</v>
      </c>
      <c r="BDV42" s="881" t="e">
        <v>#N/A</v>
      </c>
      <c r="BDW42" s="881" t="e">
        <v>#N/A</v>
      </c>
      <c r="BDX42" s="881" t="e">
        <v>#N/A</v>
      </c>
      <c r="BDY42" s="881" t="e">
        <v>#N/A</v>
      </c>
      <c r="BDZ42" s="881" t="e">
        <v>#N/A</v>
      </c>
      <c r="BEA42" s="881" t="e">
        <v>#N/A</v>
      </c>
      <c r="BEB42" s="881" t="e">
        <v>#N/A</v>
      </c>
      <c r="BEC42" s="881" t="e">
        <v>#N/A</v>
      </c>
      <c r="BED42" s="881" t="e">
        <v>#N/A</v>
      </c>
      <c r="BEE42" s="881" t="e">
        <v>#N/A</v>
      </c>
      <c r="BEF42" s="881" t="e">
        <v>#N/A</v>
      </c>
      <c r="BEG42" s="881" t="e">
        <v>#N/A</v>
      </c>
      <c r="BEH42" s="881" t="e">
        <v>#N/A</v>
      </c>
      <c r="BEI42" s="881" t="e">
        <v>#N/A</v>
      </c>
      <c r="BEJ42" s="881" t="e">
        <v>#N/A</v>
      </c>
      <c r="BEK42" s="881" t="e">
        <v>#N/A</v>
      </c>
      <c r="BEL42" s="881" t="e">
        <v>#N/A</v>
      </c>
      <c r="BEM42" s="881" t="e">
        <v>#N/A</v>
      </c>
      <c r="BEN42" s="881" t="e">
        <v>#N/A</v>
      </c>
      <c r="BEO42" s="881" t="e">
        <v>#N/A</v>
      </c>
      <c r="BEP42" s="881" t="e">
        <v>#N/A</v>
      </c>
      <c r="BEQ42" s="881" t="e">
        <v>#N/A</v>
      </c>
      <c r="BER42" s="881" t="e">
        <v>#N/A</v>
      </c>
      <c r="BES42" s="881" t="e">
        <v>#N/A</v>
      </c>
      <c r="BET42" s="881" t="e">
        <v>#N/A</v>
      </c>
      <c r="BEU42" s="881" t="e">
        <v>#N/A</v>
      </c>
      <c r="BEV42" s="881" t="e">
        <v>#N/A</v>
      </c>
      <c r="BEW42" s="881" t="e">
        <v>#N/A</v>
      </c>
      <c r="BEX42" s="881" t="e">
        <v>#N/A</v>
      </c>
      <c r="BEY42" s="881" t="e">
        <v>#N/A</v>
      </c>
      <c r="BEZ42" s="881" t="e">
        <v>#N/A</v>
      </c>
      <c r="BFA42" s="881" t="e">
        <v>#N/A</v>
      </c>
      <c r="BFB42" s="881" t="e">
        <v>#N/A</v>
      </c>
      <c r="BFC42" s="881" t="e">
        <v>#N/A</v>
      </c>
      <c r="BFD42" s="881" t="e">
        <v>#N/A</v>
      </c>
      <c r="BFE42" s="881" t="e">
        <v>#N/A</v>
      </c>
      <c r="BFF42" s="881" t="e">
        <v>#N/A</v>
      </c>
      <c r="BFG42" s="881" t="e">
        <v>#N/A</v>
      </c>
      <c r="BFH42" s="881" t="e">
        <v>#N/A</v>
      </c>
      <c r="BFI42" s="881" t="e">
        <v>#N/A</v>
      </c>
      <c r="BFJ42" s="881" t="e">
        <v>#N/A</v>
      </c>
      <c r="BFK42" s="881" t="e">
        <v>#N/A</v>
      </c>
      <c r="BFL42" s="881" t="e">
        <v>#N/A</v>
      </c>
      <c r="BFM42" s="881" t="e">
        <v>#N/A</v>
      </c>
      <c r="BFN42" s="881" t="e">
        <v>#N/A</v>
      </c>
      <c r="BFO42" s="881" t="e">
        <v>#N/A</v>
      </c>
      <c r="BFP42" s="881" t="e">
        <v>#N/A</v>
      </c>
      <c r="BFQ42" s="881" t="e">
        <v>#N/A</v>
      </c>
      <c r="BFR42" s="881" t="e">
        <v>#N/A</v>
      </c>
      <c r="BFS42" s="881" t="e">
        <v>#N/A</v>
      </c>
      <c r="BFT42" s="881" t="e">
        <v>#N/A</v>
      </c>
      <c r="BFU42" s="881" t="e">
        <v>#N/A</v>
      </c>
      <c r="BFV42" s="881" t="e">
        <v>#N/A</v>
      </c>
      <c r="BFW42" s="881" t="e">
        <v>#N/A</v>
      </c>
      <c r="BFX42" s="881" t="e">
        <v>#N/A</v>
      </c>
      <c r="BFY42" s="881" t="e">
        <v>#N/A</v>
      </c>
      <c r="BFZ42" s="881" t="e">
        <v>#N/A</v>
      </c>
      <c r="BGA42" s="881" t="e">
        <v>#N/A</v>
      </c>
      <c r="BGB42" s="881" t="e">
        <v>#N/A</v>
      </c>
      <c r="BGC42" s="881" t="e">
        <v>#N/A</v>
      </c>
      <c r="BGD42" s="881" t="e">
        <v>#N/A</v>
      </c>
      <c r="BGE42" s="881" t="e">
        <v>#N/A</v>
      </c>
      <c r="BGF42" s="881" t="e">
        <v>#N/A</v>
      </c>
      <c r="BGG42" s="881" t="e">
        <v>#N/A</v>
      </c>
      <c r="BGH42" s="881" t="e">
        <v>#N/A</v>
      </c>
      <c r="BGI42" s="881" t="e">
        <v>#N/A</v>
      </c>
      <c r="BGJ42" s="881" t="e">
        <v>#N/A</v>
      </c>
      <c r="BGK42" s="881" t="e">
        <v>#N/A</v>
      </c>
      <c r="BGL42" s="881" t="e">
        <v>#N/A</v>
      </c>
      <c r="BGM42" s="881" t="e">
        <v>#N/A</v>
      </c>
      <c r="BGN42" s="881" t="e">
        <v>#N/A</v>
      </c>
      <c r="BGO42" s="881" t="e">
        <v>#N/A</v>
      </c>
      <c r="BGP42" s="881" t="e">
        <v>#N/A</v>
      </c>
      <c r="BGQ42" s="881" t="e">
        <v>#N/A</v>
      </c>
      <c r="BGR42" s="881" t="e">
        <v>#N/A</v>
      </c>
      <c r="BGS42" s="881" t="e">
        <v>#N/A</v>
      </c>
      <c r="BGT42" s="881" t="e">
        <v>#N/A</v>
      </c>
      <c r="BGU42" s="881" t="e">
        <v>#N/A</v>
      </c>
      <c r="BGV42" s="881" t="e">
        <v>#N/A</v>
      </c>
      <c r="BGW42" s="881" t="e">
        <v>#N/A</v>
      </c>
      <c r="BGX42" s="881" t="e">
        <v>#N/A</v>
      </c>
      <c r="BGY42" s="881" t="e">
        <v>#N/A</v>
      </c>
      <c r="BGZ42" s="881" t="e">
        <v>#N/A</v>
      </c>
      <c r="BHA42" s="881" t="e">
        <v>#N/A</v>
      </c>
      <c r="BHB42" s="881" t="e">
        <v>#N/A</v>
      </c>
      <c r="BHC42" s="881" t="e">
        <v>#N/A</v>
      </c>
      <c r="BHD42" s="881" t="e">
        <v>#N/A</v>
      </c>
      <c r="BHE42" s="881" t="e">
        <v>#N/A</v>
      </c>
      <c r="BHF42" s="881" t="e">
        <v>#N/A</v>
      </c>
      <c r="BHG42" s="881" t="e">
        <v>#N/A</v>
      </c>
      <c r="BHH42" s="881" t="e">
        <v>#N/A</v>
      </c>
      <c r="BHI42" s="881" t="e">
        <v>#N/A</v>
      </c>
      <c r="BHJ42" s="881" t="e">
        <v>#N/A</v>
      </c>
      <c r="BHK42" s="881" t="e">
        <v>#N/A</v>
      </c>
      <c r="BHL42" s="881" t="e">
        <v>#N/A</v>
      </c>
      <c r="BHM42" s="881" t="e">
        <v>#N/A</v>
      </c>
      <c r="BHN42" s="881" t="e">
        <v>#N/A</v>
      </c>
      <c r="BHO42" s="881" t="e">
        <v>#N/A</v>
      </c>
      <c r="BHP42" s="881" t="e">
        <v>#N/A</v>
      </c>
      <c r="BHQ42" s="881" t="e">
        <v>#N/A</v>
      </c>
      <c r="BHR42" s="881" t="e">
        <v>#N/A</v>
      </c>
      <c r="BHS42" s="881" t="e">
        <v>#N/A</v>
      </c>
      <c r="BHT42" s="881" t="e">
        <v>#N/A</v>
      </c>
      <c r="BHU42" s="881" t="e">
        <v>#N/A</v>
      </c>
      <c r="BHV42" s="881" t="e">
        <v>#N/A</v>
      </c>
      <c r="BHW42" s="881" t="e">
        <v>#N/A</v>
      </c>
      <c r="BHX42" s="881" t="e">
        <v>#N/A</v>
      </c>
      <c r="BHY42" s="881" t="e">
        <v>#N/A</v>
      </c>
      <c r="BHZ42" s="881" t="e">
        <v>#N/A</v>
      </c>
      <c r="BIA42" s="881" t="e">
        <v>#N/A</v>
      </c>
      <c r="BIB42" s="881" t="e">
        <v>#N/A</v>
      </c>
      <c r="BIC42" s="881" t="e">
        <v>#N/A</v>
      </c>
      <c r="BID42" s="881" t="e">
        <v>#N/A</v>
      </c>
      <c r="BIE42" s="881" t="e">
        <v>#N/A</v>
      </c>
      <c r="BIF42" s="881" t="e">
        <v>#N/A</v>
      </c>
      <c r="BIG42" s="881" t="e">
        <v>#N/A</v>
      </c>
      <c r="BIH42" s="881" t="e">
        <v>#N/A</v>
      </c>
      <c r="BII42" s="881" t="e">
        <v>#N/A</v>
      </c>
      <c r="BIJ42" s="881" t="e">
        <v>#N/A</v>
      </c>
      <c r="BIK42" s="881" t="e">
        <v>#N/A</v>
      </c>
      <c r="BIL42" s="881" t="e">
        <v>#N/A</v>
      </c>
      <c r="BIM42" s="881" t="e">
        <v>#N/A</v>
      </c>
      <c r="BIN42" s="881" t="e">
        <v>#N/A</v>
      </c>
      <c r="BIO42" s="881" t="e">
        <v>#N/A</v>
      </c>
      <c r="BIP42" s="881" t="e">
        <v>#N/A</v>
      </c>
      <c r="BIQ42" s="881" t="e">
        <v>#N/A</v>
      </c>
      <c r="BIR42" s="881" t="e">
        <v>#N/A</v>
      </c>
      <c r="BIS42" s="881" t="e">
        <v>#N/A</v>
      </c>
      <c r="BIT42" s="881" t="e">
        <v>#N/A</v>
      </c>
      <c r="BIU42" s="881" t="e">
        <v>#N/A</v>
      </c>
      <c r="BIV42" s="881" t="e">
        <v>#N/A</v>
      </c>
      <c r="BIW42" s="881" t="e">
        <v>#N/A</v>
      </c>
      <c r="BIX42" s="881" t="e">
        <v>#N/A</v>
      </c>
      <c r="BIY42" s="881" t="e">
        <v>#N/A</v>
      </c>
      <c r="BIZ42" s="881" t="e">
        <v>#N/A</v>
      </c>
      <c r="BJA42" s="881" t="e">
        <v>#N/A</v>
      </c>
      <c r="BJB42" s="881" t="e">
        <v>#N/A</v>
      </c>
      <c r="BJC42" s="881" t="e">
        <v>#N/A</v>
      </c>
      <c r="BJD42" s="881" t="e">
        <v>#N/A</v>
      </c>
      <c r="BJE42" s="881" t="e">
        <v>#N/A</v>
      </c>
      <c r="BJF42" s="881" t="e">
        <v>#N/A</v>
      </c>
      <c r="BJG42" s="881" t="e">
        <v>#N/A</v>
      </c>
      <c r="BJH42" s="881" t="e">
        <v>#N/A</v>
      </c>
      <c r="BJI42" s="881" t="e">
        <v>#N/A</v>
      </c>
      <c r="BJJ42" s="881" t="e">
        <v>#N/A</v>
      </c>
      <c r="BJK42" s="881" t="e">
        <v>#N/A</v>
      </c>
      <c r="BJL42" s="881" t="e">
        <v>#N/A</v>
      </c>
      <c r="BJM42" s="881" t="e">
        <v>#N/A</v>
      </c>
      <c r="BJN42" s="881" t="e">
        <v>#N/A</v>
      </c>
      <c r="BJO42" s="881" t="e">
        <v>#N/A</v>
      </c>
      <c r="BJP42" s="881" t="e">
        <v>#N/A</v>
      </c>
      <c r="BJQ42" s="881" t="e">
        <v>#N/A</v>
      </c>
      <c r="BJR42" s="881" t="e">
        <v>#N/A</v>
      </c>
      <c r="BJS42" s="881" t="e">
        <v>#N/A</v>
      </c>
      <c r="BJT42" s="881" t="e">
        <v>#N/A</v>
      </c>
      <c r="BJU42" s="881" t="e">
        <v>#N/A</v>
      </c>
      <c r="BJV42" s="881" t="e">
        <v>#N/A</v>
      </c>
      <c r="BJW42" s="881" t="e">
        <v>#N/A</v>
      </c>
      <c r="BJX42" s="881" t="e">
        <v>#N/A</v>
      </c>
      <c r="BJY42" s="881" t="e">
        <v>#N/A</v>
      </c>
      <c r="BJZ42" s="881" t="e">
        <v>#N/A</v>
      </c>
      <c r="BKA42" s="881" t="e">
        <v>#N/A</v>
      </c>
      <c r="BKB42" s="881" t="e">
        <v>#N/A</v>
      </c>
      <c r="BKC42" s="881" t="e">
        <v>#N/A</v>
      </c>
      <c r="BKD42" s="881" t="e">
        <v>#N/A</v>
      </c>
      <c r="BKE42" s="881" t="e">
        <v>#N/A</v>
      </c>
      <c r="BKF42" s="881" t="e">
        <v>#N/A</v>
      </c>
      <c r="BKG42" s="881" t="e">
        <v>#N/A</v>
      </c>
      <c r="BKH42" s="881" t="e">
        <v>#N/A</v>
      </c>
      <c r="BKI42" s="881" t="e">
        <v>#N/A</v>
      </c>
      <c r="BKJ42" s="881" t="e">
        <v>#N/A</v>
      </c>
      <c r="BKK42" s="881" t="e">
        <v>#N/A</v>
      </c>
      <c r="BKL42" s="881" t="e">
        <v>#N/A</v>
      </c>
      <c r="BKM42" s="881" t="e">
        <v>#N/A</v>
      </c>
      <c r="BKN42" s="881" t="e">
        <v>#N/A</v>
      </c>
      <c r="BKO42" s="881" t="e">
        <v>#N/A</v>
      </c>
      <c r="BKP42" s="881" t="e">
        <v>#N/A</v>
      </c>
      <c r="BKQ42" s="881" t="e">
        <v>#N/A</v>
      </c>
      <c r="BKR42" s="881" t="e">
        <v>#N/A</v>
      </c>
      <c r="BKS42" s="881" t="e">
        <v>#N/A</v>
      </c>
      <c r="BKT42" s="881" t="e">
        <v>#N/A</v>
      </c>
      <c r="BKU42" s="881" t="e">
        <v>#N/A</v>
      </c>
      <c r="BKV42" s="881" t="e">
        <v>#N/A</v>
      </c>
      <c r="BKW42" s="881" t="e">
        <v>#N/A</v>
      </c>
      <c r="BKX42" s="881" t="e">
        <v>#N/A</v>
      </c>
      <c r="BKY42" s="881" t="e">
        <v>#N/A</v>
      </c>
      <c r="BKZ42" s="881" t="e">
        <v>#N/A</v>
      </c>
      <c r="BLA42" s="881" t="e">
        <v>#N/A</v>
      </c>
      <c r="BLB42" s="881" t="e">
        <v>#N/A</v>
      </c>
      <c r="BLC42" s="881" t="e">
        <v>#N/A</v>
      </c>
      <c r="BLD42" s="881" t="e">
        <v>#N/A</v>
      </c>
      <c r="BLE42" s="881" t="e">
        <v>#N/A</v>
      </c>
      <c r="BLF42" s="881" t="e">
        <v>#N/A</v>
      </c>
      <c r="BLG42" s="881" t="e">
        <v>#N/A</v>
      </c>
      <c r="BLH42" s="881" t="e">
        <v>#N/A</v>
      </c>
      <c r="BLI42" s="881" t="e">
        <v>#N/A</v>
      </c>
      <c r="BLJ42" s="881" t="e">
        <v>#N/A</v>
      </c>
      <c r="BLK42" s="881" t="e">
        <v>#N/A</v>
      </c>
      <c r="BLL42" s="881" t="e">
        <v>#N/A</v>
      </c>
      <c r="BLM42" s="881" t="e">
        <v>#N/A</v>
      </c>
      <c r="BLN42" s="881" t="e">
        <v>#N/A</v>
      </c>
      <c r="BLO42" s="881" t="e">
        <v>#N/A</v>
      </c>
      <c r="BLP42" s="881" t="e">
        <v>#N/A</v>
      </c>
      <c r="BLQ42" s="881" t="e">
        <v>#N/A</v>
      </c>
      <c r="BLR42" s="881" t="e">
        <v>#N/A</v>
      </c>
      <c r="BLS42" s="881" t="e">
        <v>#N/A</v>
      </c>
      <c r="BLT42" s="881" t="e">
        <v>#N/A</v>
      </c>
      <c r="BLU42" s="881" t="e">
        <v>#N/A</v>
      </c>
      <c r="BLV42" s="881" t="e">
        <v>#N/A</v>
      </c>
      <c r="BLW42" s="881" t="e">
        <v>#N/A</v>
      </c>
      <c r="BLX42" s="881" t="e">
        <v>#N/A</v>
      </c>
      <c r="BLY42" s="881" t="e">
        <v>#N/A</v>
      </c>
      <c r="BLZ42" s="881" t="e">
        <v>#N/A</v>
      </c>
      <c r="BMA42" s="881" t="e">
        <v>#N/A</v>
      </c>
      <c r="BMB42" s="881" t="e">
        <v>#N/A</v>
      </c>
      <c r="BMC42" s="881" t="e">
        <v>#N/A</v>
      </c>
      <c r="BMD42" s="881" t="e">
        <v>#N/A</v>
      </c>
      <c r="BME42" s="881" t="e">
        <v>#N/A</v>
      </c>
      <c r="BMF42" s="881" t="e">
        <v>#N/A</v>
      </c>
      <c r="BMG42" s="881" t="e">
        <v>#N/A</v>
      </c>
      <c r="BMH42" s="881" t="e">
        <v>#N/A</v>
      </c>
      <c r="BMI42" s="881" t="e">
        <v>#N/A</v>
      </c>
      <c r="BMJ42" s="881" t="e">
        <v>#N/A</v>
      </c>
      <c r="BMK42" s="881" t="e">
        <v>#N/A</v>
      </c>
      <c r="BML42" s="881" t="e">
        <v>#N/A</v>
      </c>
      <c r="BMM42" s="881" t="e">
        <v>#N/A</v>
      </c>
      <c r="BMN42" s="881" t="e">
        <v>#N/A</v>
      </c>
      <c r="BMO42" s="881" t="e">
        <v>#N/A</v>
      </c>
      <c r="BMP42" s="881" t="e">
        <v>#N/A</v>
      </c>
      <c r="BMQ42" s="881" t="e">
        <v>#N/A</v>
      </c>
      <c r="BMR42" s="881" t="e">
        <v>#N/A</v>
      </c>
      <c r="BMS42" s="881" t="e">
        <v>#N/A</v>
      </c>
      <c r="BMT42" s="881" t="e">
        <v>#N/A</v>
      </c>
      <c r="BMU42" s="881" t="e">
        <v>#N/A</v>
      </c>
      <c r="BMV42" s="881" t="e">
        <v>#N/A</v>
      </c>
      <c r="BMW42" s="881" t="e">
        <v>#N/A</v>
      </c>
      <c r="BMX42" s="881" t="e">
        <v>#N/A</v>
      </c>
      <c r="BMY42" s="881" t="e">
        <v>#N/A</v>
      </c>
      <c r="BMZ42" s="881" t="e">
        <v>#N/A</v>
      </c>
      <c r="BNA42" s="881" t="e">
        <v>#N/A</v>
      </c>
      <c r="BNB42" s="881" t="e">
        <v>#N/A</v>
      </c>
      <c r="BNC42" s="881" t="e">
        <v>#N/A</v>
      </c>
      <c r="BND42" s="881" t="e">
        <v>#N/A</v>
      </c>
      <c r="BNE42" s="881" t="e">
        <v>#N/A</v>
      </c>
      <c r="BNF42" s="881" t="e">
        <v>#N/A</v>
      </c>
      <c r="BNG42" s="881" t="e">
        <v>#N/A</v>
      </c>
      <c r="BNH42" s="881" t="e">
        <v>#N/A</v>
      </c>
      <c r="BNI42" s="881" t="e">
        <v>#N/A</v>
      </c>
      <c r="BNJ42" s="881" t="e">
        <v>#N/A</v>
      </c>
      <c r="BNK42" s="881" t="e">
        <v>#N/A</v>
      </c>
      <c r="BNL42" s="881" t="e">
        <v>#N/A</v>
      </c>
      <c r="BNM42" s="881" t="e">
        <v>#N/A</v>
      </c>
      <c r="BNN42" s="881" t="e">
        <v>#N/A</v>
      </c>
      <c r="BNO42" s="881" t="e">
        <v>#N/A</v>
      </c>
      <c r="BNP42" s="881" t="e">
        <v>#N/A</v>
      </c>
      <c r="BNQ42" s="881" t="e">
        <v>#N/A</v>
      </c>
      <c r="BNR42" s="881" t="e">
        <v>#N/A</v>
      </c>
      <c r="BNS42" s="881" t="e">
        <v>#N/A</v>
      </c>
      <c r="BNT42" s="881" t="e">
        <v>#N/A</v>
      </c>
      <c r="BNU42" s="881" t="e">
        <v>#N/A</v>
      </c>
      <c r="BNV42" s="881" t="e">
        <v>#N/A</v>
      </c>
      <c r="BNW42" s="881" t="e">
        <v>#N/A</v>
      </c>
      <c r="BNX42" s="881" t="e">
        <v>#N/A</v>
      </c>
      <c r="BNY42" s="881" t="e">
        <v>#N/A</v>
      </c>
      <c r="BNZ42" s="881" t="e">
        <v>#N/A</v>
      </c>
      <c r="BOA42" s="881" t="e">
        <v>#N/A</v>
      </c>
      <c r="BOB42" s="881" t="e">
        <v>#N/A</v>
      </c>
      <c r="BOC42" s="881" t="e">
        <v>#N/A</v>
      </c>
      <c r="BOD42" s="881" t="e">
        <v>#N/A</v>
      </c>
      <c r="BOE42" s="881" t="e">
        <v>#N/A</v>
      </c>
      <c r="BOF42" s="881" t="e">
        <v>#N/A</v>
      </c>
      <c r="BOG42" s="881" t="e">
        <v>#N/A</v>
      </c>
      <c r="BOH42" s="881" t="e">
        <v>#N/A</v>
      </c>
      <c r="BOI42" s="881" t="e">
        <v>#N/A</v>
      </c>
      <c r="BOJ42" s="881" t="e">
        <v>#N/A</v>
      </c>
      <c r="BOK42" s="881" t="e">
        <v>#N/A</v>
      </c>
      <c r="BOL42" s="881" t="e">
        <v>#N/A</v>
      </c>
      <c r="BOM42" s="881" t="e">
        <v>#N/A</v>
      </c>
      <c r="BON42" s="881" t="e">
        <v>#N/A</v>
      </c>
      <c r="BOO42" s="881" t="e">
        <v>#N/A</v>
      </c>
      <c r="BOP42" s="881" t="e">
        <v>#N/A</v>
      </c>
      <c r="BOQ42" s="881" t="e">
        <v>#N/A</v>
      </c>
      <c r="BOR42" s="881" t="e">
        <v>#N/A</v>
      </c>
      <c r="BOS42" s="881" t="e">
        <v>#N/A</v>
      </c>
      <c r="BOT42" s="881" t="e">
        <v>#N/A</v>
      </c>
      <c r="BOU42" s="881" t="e">
        <v>#N/A</v>
      </c>
      <c r="BOV42" s="881" t="e">
        <v>#N/A</v>
      </c>
      <c r="BOW42" s="881" t="e">
        <v>#N/A</v>
      </c>
      <c r="BOX42" s="881" t="e">
        <v>#N/A</v>
      </c>
      <c r="BOY42" s="881" t="e">
        <v>#N/A</v>
      </c>
      <c r="BOZ42" s="881" t="e">
        <v>#N/A</v>
      </c>
      <c r="BPA42" s="881" t="e">
        <v>#N/A</v>
      </c>
      <c r="BPB42" s="881" t="e">
        <v>#N/A</v>
      </c>
      <c r="BPC42" s="881" t="e">
        <v>#N/A</v>
      </c>
      <c r="BPD42" s="881" t="e">
        <v>#N/A</v>
      </c>
      <c r="BPE42" s="881" t="e">
        <v>#N/A</v>
      </c>
      <c r="BPF42" s="881" t="e">
        <v>#N/A</v>
      </c>
      <c r="BPG42" s="881" t="e">
        <v>#N/A</v>
      </c>
      <c r="BPH42" s="881" t="e">
        <v>#N/A</v>
      </c>
      <c r="BPI42" s="881" t="e">
        <v>#N/A</v>
      </c>
      <c r="BPJ42" s="881" t="e">
        <v>#N/A</v>
      </c>
      <c r="BPK42" s="881" t="e">
        <v>#N/A</v>
      </c>
      <c r="BPL42" s="881" t="e">
        <v>#N/A</v>
      </c>
      <c r="BPM42" s="881" t="e">
        <v>#N/A</v>
      </c>
      <c r="BPN42" s="881" t="e">
        <v>#N/A</v>
      </c>
      <c r="BPO42" s="881" t="e">
        <v>#N/A</v>
      </c>
      <c r="BPP42" s="881" t="e">
        <v>#N/A</v>
      </c>
      <c r="BPQ42" s="881" t="e">
        <v>#N/A</v>
      </c>
      <c r="BPR42" s="881" t="e">
        <v>#N/A</v>
      </c>
      <c r="BPS42" s="881" t="e">
        <v>#N/A</v>
      </c>
      <c r="BPT42" s="881" t="e">
        <v>#N/A</v>
      </c>
      <c r="BPU42" s="881" t="e">
        <v>#N/A</v>
      </c>
      <c r="BPV42" s="881" t="e">
        <v>#N/A</v>
      </c>
      <c r="BPW42" s="881" t="e">
        <v>#N/A</v>
      </c>
      <c r="BPX42" s="881" t="e">
        <v>#N/A</v>
      </c>
      <c r="BPY42" s="881" t="e">
        <v>#N/A</v>
      </c>
      <c r="BPZ42" s="881" t="e">
        <v>#N/A</v>
      </c>
      <c r="BQA42" s="881" t="e">
        <v>#N/A</v>
      </c>
      <c r="BQB42" s="881" t="e">
        <v>#N/A</v>
      </c>
      <c r="BQC42" s="881" t="e">
        <v>#N/A</v>
      </c>
      <c r="BQD42" s="881" t="e">
        <v>#N/A</v>
      </c>
      <c r="BQE42" s="881" t="e">
        <v>#N/A</v>
      </c>
      <c r="BQF42" s="881" t="e">
        <v>#N/A</v>
      </c>
      <c r="BQG42" s="881" t="e">
        <v>#N/A</v>
      </c>
      <c r="BQH42" s="881" t="e">
        <v>#N/A</v>
      </c>
      <c r="BQI42" s="881" t="e">
        <v>#N/A</v>
      </c>
      <c r="BQJ42" s="881" t="e">
        <v>#N/A</v>
      </c>
      <c r="BQK42" s="881" t="e">
        <v>#N/A</v>
      </c>
      <c r="BQL42" s="881" t="e">
        <v>#N/A</v>
      </c>
      <c r="BQM42" s="881" t="e">
        <v>#N/A</v>
      </c>
      <c r="BQN42" s="881" t="e">
        <v>#N/A</v>
      </c>
      <c r="BQO42" s="881" t="e">
        <v>#N/A</v>
      </c>
      <c r="BQP42" s="881" t="e">
        <v>#N/A</v>
      </c>
      <c r="BQQ42" s="881" t="e">
        <v>#N/A</v>
      </c>
      <c r="BQR42" s="881" t="e">
        <v>#N/A</v>
      </c>
      <c r="BQS42" s="881" t="e">
        <v>#N/A</v>
      </c>
      <c r="BQT42" s="881" t="e">
        <v>#N/A</v>
      </c>
      <c r="BQU42" s="881" t="e">
        <v>#N/A</v>
      </c>
      <c r="BQV42" s="881" t="e">
        <v>#N/A</v>
      </c>
      <c r="BQW42" s="881" t="e">
        <v>#N/A</v>
      </c>
      <c r="BQX42" s="881" t="e">
        <v>#N/A</v>
      </c>
      <c r="BQY42" s="881" t="e">
        <v>#N/A</v>
      </c>
      <c r="BQZ42" s="881" t="e">
        <v>#N/A</v>
      </c>
      <c r="BRA42" s="881" t="e">
        <v>#N/A</v>
      </c>
      <c r="BRB42" s="881" t="e">
        <v>#N/A</v>
      </c>
      <c r="BRC42" s="881" t="e">
        <v>#N/A</v>
      </c>
      <c r="BRD42" s="881" t="e">
        <v>#N/A</v>
      </c>
      <c r="BRE42" s="881" t="e">
        <v>#N/A</v>
      </c>
      <c r="BRF42" s="881" t="e">
        <v>#N/A</v>
      </c>
      <c r="BRG42" s="881" t="e">
        <v>#N/A</v>
      </c>
      <c r="BRH42" s="881" t="e">
        <v>#N/A</v>
      </c>
      <c r="BRI42" s="881" t="e">
        <v>#N/A</v>
      </c>
      <c r="BRJ42" s="881" t="e">
        <v>#N/A</v>
      </c>
      <c r="BRK42" s="881" t="e">
        <v>#N/A</v>
      </c>
      <c r="BRL42" s="881" t="e">
        <v>#N/A</v>
      </c>
      <c r="BRM42" s="881" t="e">
        <v>#N/A</v>
      </c>
      <c r="BRN42" s="881" t="e">
        <v>#N/A</v>
      </c>
      <c r="BRO42" s="881" t="e">
        <v>#N/A</v>
      </c>
      <c r="BRP42" s="881" t="e">
        <v>#N/A</v>
      </c>
      <c r="BRQ42" s="881" t="e">
        <v>#N/A</v>
      </c>
      <c r="BRR42" s="881" t="e">
        <v>#N/A</v>
      </c>
      <c r="BRS42" s="881" t="e">
        <v>#N/A</v>
      </c>
      <c r="BRT42" s="881" t="e">
        <v>#N/A</v>
      </c>
      <c r="BRU42" s="881" t="e">
        <v>#N/A</v>
      </c>
      <c r="BRV42" s="881" t="e">
        <v>#N/A</v>
      </c>
      <c r="BRW42" s="881" t="e">
        <v>#N/A</v>
      </c>
      <c r="BRX42" s="881" t="e">
        <v>#N/A</v>
      </c>
      <c r="BRY42" s="881" t="e">
        <v>#N/A</v>
      </c>
      <c r="BRZ42" s="881" t="e">
        <v>#N/A</v>
      </c>
      <c r="BSA42" s="881" t="e">
        <v>#N/A</v>
      </c>
      <c r="BSB42" s="881" t="e">
        <v>#N/A</v>
      </c>
      <c r="BSC42" s="881" t="e">
        <v>#N/A</v>
      </c>
      <c r="BSD42" s="881" t="e">
        <v>#N/A</v>
      </c>
      <c r="BSE42" s="881" t="e">
        <v>#N/A</v>
      </c>
      <c r="BSF42" s="881" t="e">
        <v>#N/A</v>
      </c>
      <c r="BSG42" s="881" t="e">
        <v>#N/A</v>
      </c>
      <c r="BSH42" s="881" t="e">
        <v>#N/A</v>
      </c>
      <c r="BSI42" s="881" t="e">
        <v>#N/A</v>
      </c>
      <c r="BSJ42" s="881" t="e">
        <v>#N/A</v>
      </c>
      <c r="BSK42" s="881" t="e">
        <v>#N/A</v>
      </c>
      <c r="BSL42" s="881" t="e">
        <v>#N/A</v>
      </c>
      <c r="BSM42" s="881" t="e">
        <v>#N/A</v>
      </c>
      <c r="BSN42" s="881" t="e">
        <v>#N/A</v>
      </c>
      <c r="BSO42" s="881" t="e">
        <v>#N/A</v>
      </c>
      <c r="BSP42" s="881" t="e">
        <v>#N/A</v>
      </c>
      <c r="BSQ42" s="881" t="e">
        <v>#N/A</v>
      </c>
      <c r="BSR42" s="881" t="e">
        <v>#N/A</v>
      </c>
      <c r="BSS42" s="881" t="e">
        <v>#N/A</v>
      </c>
      <c r="BST42" s="881" t="e">
        <v>#N/A</v>
      </c>
      <c r="BSU42" s="881" t="e">
        <v>#N/A</v>
      </c>
      <c r="BSV42" s="881" t="e">
        <v>#N/A</v>
      </c>
      <c r="BSW42" s="881" t="e">
        <v>#N/A</v>
      </c>
      <c r="BSX42" s="881" t="e">
        <v>#N/A</v>
      </c>
      <c r="BSY42" s="881" t="e">
        <v>#N/A</v>
      </c>
      <c r="BSZ42" s="881" t="e">
        <v>#N/A</v>
      </c>
      <c r="BTA42" s="881" t="e">
        <v>#N/A</v>
      </c>
      <c r="BTB42" s="881" t="e">
        <v>#N/A</v>
      </c>
      <c r="BTC42" s="881" t="e">
        <v>#N/A</v>
      </c>
      <c r="BTD42" s="881" t="e">
        <v>#N/A</v>
      </c>
      <c r="BTE42" s="881" t="e">
        <v>#N/A</v>
      </c>
      <c r="BTF42" s="881" t="e">
        <v>#N/A</v>
      </c>
      <c r="BTG42" s="881" t="e">
        <v>#N/A</v>
      </c>
      <c r="BTH42" s="881" t="e">
        <v>#N/A</v>
      </c>
      <c r="BTI42" s="881" t="e">
        <v>#N/A</v>
      </c>
      <c r="BTJ42" s="881" t="e">
        <v>#N/A</v>
      </c>
      <c r="BTK42" s="881" t="e">
        <v>#N/A</v>
      </c>
      <c r="BTL42" s="881" t="e">
        <v>#N/A</v>
      </c>
      <c r="BTM42" s="881" t="e">
        <v>#N/A</v>
      </c>
      <c r="BTN42" s="881" t="e">
        <v>#N/A</v>
      </c>
      <c r="BTO42" s="881" t="e">
        <v>#N/A</v>
      </c>
      <c r="BTP42" s="881" t="e">
        <v>#N/A</v>
      </c>
      <c r="BTQ42" s="881" t="e">
        <v>#N/A</v>
      </c>
      <c r="BTR42" s="881" t="e">
        <v>#N/A</v>
      </c>
      <c r="BTS42" s="881" t="e">
        <v>#N/A</v>
      </c>
      <c r="BTT42" s="881" t="e">
        <v>#N/A</v>
      </c>
      <c r="BTU42" s="881" t="e">
        <v>#N/A</v>
      </c>
      <c r="BTV42" s="881" t="e">
        <v>#N/A</v>
      </c>
      <c r="BTW42" s="881" t="e">
        <v>#N/A</v>
      </c>
      <c r="BTX42" s="881" t="e">
        <v>#N/A</v>
      </c>
      <c r="BTY42" s="881" t="e">
        <v>#N/A</v>
      </c>
      <c r="BTZ42" s="881" t="e">
        <v>#N/A</v>
      </c>
      <c r="BUA42" s="881" t="e">
        <v>#N/A</v>
      </c>
      <c r="BUB42" s="881" t="e">
        <v>#N/A</v>
      </c>
      <c r="BUC42" s="881" t="e">
        <v>#N/A</v>
      </c>
      <c r="BUD42" s="881" t="e">
        <v>#N/A</v>
      </c>
      <c r="BUE42" s="881" t="e">
        <v>#N/A</v>
      </c>
      <c r="BUF42" s="881" t="e">
        <v>#N/A</v>
      </c>
      <c r="BUG42" s="881" t="e">
        <v>#N/A</v>
      </c>
      <c r="BUH42" s="881" t="e">
        <v>#N/A</v>
      </c>
      <c r="BUI42" s="881" t="e">
        <v>#N/A</v>
      </c>
      <c r="BUJ42" s="881" t="e">
        <v>#N/A</v>
      </c>
      <c r="BUK42" s="881" t="e">
        <v>#N/A</v>
      </c>
      <c r="BUL42" s="881" t="e">
        <v>#N/A</v>
      </c>
      <c r="BUM42" s="881" t="e">
        <v>#N/A</v>
      </c>
      <c r="BUN42" s="881" t="e">
        <v>#N/A</v>
      </c>
      <c r="BUO42" s="881" t="e">
        <v>#N/A</v>
      </c>
      <c r="BUP42" s="881" t="e">
        <v>#N/A</v>
      </c>
      <c r="BUQ42" s="881" t="e">
        <v>#N/A</v>
      </c>
      <c r="BUR42" s="881" t="e">
        <v>#N/A</v>
      </c>
      <c r="BUS42" s="881" t="e">
        <v>#N/A</v>
      </c>
      <c r="BUT42" s="881" t="e">
        <v>#N/A</v>
      </c>
      <c r="BUU42" s="881" t="e">
        <v>#N/A</v>
      </c>
      <c r="BUV42" s="881" t="e">
        <v>#N/A</v>
      </c>
      <c r="BUW42" s="881" t="e">
        <v>#N/A</v>
      </c>
      <c r="BUX42" s="881" t="e">
        <v>#N/A</v>
      </c>
      <c r="BUY42" s="881" t="e">
        <v>#N/A</v>
      </c>
      <c r="BUZ42" s="881" t="e">
        <v>#N/A</v>
      </c>
      <c r="BVA42" s="881" t="e">
        <v>#N/A</v>
      </c>
      <c r="BVB42" s="881" t="e">
        <v>#N/A</v>
      </c>
      <c r="BVC42" s="881" t="e">
        <v>#N/A</v>
      </c>
      <c r="BVD42" s="881" t="e">
        <v>#N/A</v>
      </c>
      <c r="BVE42" s="881" t="e">
        <v>#N/A</v>
      </c>
      <c r="BVF42" s="881" t="e">
        <v>#N/A</v>
      </c>
      <c r="BVG42" s="881" t="e">
        <v>#N/A</v>
      </c>
      <c r="BVH42" s="881" t="e">
        <v>#N/A</v>
      </c>
      <c r="BVI42" s="881" t="e">
        <v>#N/A</v>
      </c>
      <c r="BVJ42" s="881" t="e">
        <v>#N/A</v>
      </c>
      <c r="BVK42" s="881" t="e">
        <v>#N/A</v>
      </c>
      <c r="BVL42" s="881" t="e">
        <v>#N/A</v>
      </c>
      <c r="BVM42" s="881" t="e">
        <v>#N/A</v>
      </c>
      <c r="BVN42" s="881" t="e">
        <v>#N/A</v>
      </c>
      <c r="BVO42" s="881" t="e">
        <v>#N/A</v>
      </c>
      <c r="BVP42" s="881" t="e">
        <v>#N/A</v>
      </c>
      <c r="BVQ42" s="881" t="e">
        <v>#N/A</v>
      </c>
      <c r="BVR42" s="881" t="e">
        <v>#N/A</v>
      </c>
      <c r="BVS42" s="881" t="e">
        <v>#N/A</v>
      </c>
      <c r="BVT42" s="881" t="e">
        <v>#N/A</v>
      </c>
      <c r="BVU42" s="881" t="e">
        <v>#N/A</v>
      </c>
      <c r="BVV42" s="881" t="e">
        <v>#N/A</v>
      </c>
      <c r="BVW42" s="881" t="e">
        <v>#N/A</v>
      </c>
      <c r="BVX42" s="881" t="e">
        <v>#N/A</v>
      </c>
      <c r="BVY42" s="881" t="e">
        <v>#N/A</v>
      </c>
      <c r="BVZ42" s="881" t="e">
        <v>#N/A</v>
      </c>
      <c r="BWA42" s="881" t="e">
        <v>#N/A</v>
      </c>
      <c r="BWB42" s="881" t="e">
        <v>#N/A</v>
      </c>
      <c r="BWC42" s="881" t="e">
        <v>#N/A</v>
      </c>
      <c r="BWD42" s="881" t="e">
        <v>#N/A</v>
      </c>
      <c r="BWE42" s="881" t="e">
        <v>#N/A</v>
      </c>
      <c r="BWF42" s="881" t="e">
        <v>#N/A</v>
      </c>
      <c r="BWG42" s="881" t="e">
        <v>#N/A</v>
      </c>
      <c r="BWH42" s="881" t="e">
        <v>#N/A</v>
      </c>
      <c r="BWI42" s="881" t="e">
        <v>#N/A</v>
      </c>
      <c r="BWJ42" s="881" t="e">
        <v>#N/A</v>
      </c>
      <c r="BWK42" s="881" t="e">
        <v>#N/A</v>
      </c>
      <c r="BWL42" s="881" t="e">
        <v>#N/A</v>
      </c>
      <c r="BWM42" s="881" t="e">
        <v>#N/A</v>
      </c>
      <c r="BWN42" s="881" t="e">
        <v>#N/A</v>
      </c>
      <c r="BWO42" s="881" t="e">
        <v>#N/A</v>
      </c>
      <c r="BWP42" s="881" t="e">
        <v>#N/A</v>
      </c>
      <c r="BWQ42" s="881" t="e">
        <v>#N/A</v>
      </c>
      <c r="BWR42" s="881" t="e">
        <v>#N/A</v>
      </c>
      <c r="BWS42" s="881" t="e">
        <v>#N/A</v>
      </c>
      <c r="BWT42" s="881" t="e">
        <v>#N/A</v>
      </c>
      <c r="BWU42" s="881" t="e">
        <v>#N/A</v>
      </c>
      <c r="BWV42" s="881" t="e">
        <v>#N/A</v>
      </c>
      <c r="BWW42" s="881" t="e">
        <v>#N/A</v>
      </c>
      <c r="BWX42" s="881" t="e">
        <v>#N/A</v>
      </c>
      <c r="BWY42" s="881" t="e">
        <v>#N/A</v>
      </c>
      <c r="BWZ42" s="881" t="e">
        <v>#N/A</v>
      </c>
      <c r="BXA42" s="881" t="e">
        <v>#N/A</v>
      </c>
      <c r="BXB42" s="881" t="e">
        <v>#N/A</v>
      </c>
      <c r="BXC42" s="881" t="e">
        <v>#N/A</v>
      </c>
      <c r="BXD42" s="881" t="e">
        <v>#N/A</v>
      </c>
      <c r="BXE42" s="881" t="e">
        <v>#N/A</v>
      </c>
      <c r="BXF42" s="881" t="e">
        <v>#N/A</v>
      </c>
      <c r="BXG42" s="881" t="e">
        <v>#N/A</v>
      </c>
      <c r="BXH42" s="881" t="e">
        <v>#N/A</v>
      </c>
      <c r="BXI42" s="881" t="e">
        <v>#N/A</v>
      </c>
      <c r="BXJ42" s="881" t="e">
        <v>#N/A</v>
      </c>
      <c r="BXK42" s="881" t="e">
        <v>#N/A</v>
      </c>
      <c r="BXL42" s="881" t="e">
        <v>#N/A</v>
      </c>
      <c r="BXM42" s="881" t="e">
        <v>#N/A</v>
      </c>
      <c r="BXN42" s="881" t="e">
        <v>#N/A</v>
      </c>
      <c r="BXO42" s="881" t="e">
        <v>#N/A</v>
      </c>
      <c r="BXP42" s="881" t="e">
        <v>#N/A</v>
      </c>
      <c r="BXQ42" s="881" t="e">
        <v>#N/A</v>
      </c>
      <c r="BXR42" s="881" t="e">
        <v>#N/A</v>
      </c>
      <c r="BXS42" s="881" t="e">
        <v>#N/A</v>
      </c>
      <c r="BXT42" s="881" t="e">
        <v>#N/A</v>
      </c>
      <c r="BXU42" s="881" t="e">
        <v>#N/A</v>
      </c>
      <c r="BXV42" s="881" t="e">
        <v>#N/A</v>
      </c>
      <c r="BXW42" s="881" t="e">
        <v>#N/A</v>
      </c>
      <c r="BXX42" s="881" t="e">
        <v>#N/A</v>
      </c>
      <c r="BXY42" s="881" t="e">
        <v>#N/A</v>
      </c>
      <c r="BXZ42" s="881" t="e">
        <v>#N/A</v>
      </c>
      <c r="BYA42" s="881" t="e">
        <v>#N/A</v>
      </c>
      <c r="BYB42" s="881" t="e">
        <v>#N/A</v>
      </c>
      <c r="BYC42" s="881" t="e">
        <v>#N/A</v>
      </c>
      <c r="BYD42" s="881" t="e">
        <v>#N/A</v>
      </c>
      <c r="BYE42" s="881" t="e">
        <v>#N/A</v>
      </c>
      <c r="BYF42" s="881" t="e">
        <v>#N/A</v>
      </c>
      <c r="BYG42" s="881" t="e">
        <v>#N/A</v>
      </c>
      <c r="BYH42" s="881" t="e">
        <v>#N/A</v>
      </c>
      <c r="BYI42" s="881" t="e">
        <v>#N/A</v>
      </c>
      <c r="BYJ42" s="881" t="e">
        <v>#N/A</v>
      </c>
      <c r="BYK42" s="881" t="e">
        <v>#N/A</v>
      </c>
      <c r="BYL42" s="881" t="e">
        <v>#N/A</v>
      </c>
      <c r="BYM42" s="881" t="e">
        <v>#N/A</v>
      </c>
      <c r="BYN42" s="881" t="e">
        <v>#N/A</v>
      </c>
      <c r="BYO42" s="881" t="e">
        <v>#N/A</v>
      </c>
      <c r="BYP42" s="881" t="e">
        <v>#N/A</v>
      </c>
      <c r="BYQ42" s="881" t="e">
        <v>#N/A</v>
      </c>
      <c r="BYR42" s="881" t="e">
        <v>#N/A</v>
      </c>
      <c r="BYS42" s="881" t="e">
        <v>#N/A</v>
      </c>
      <c r="BYT42" s="881" t="e">
        <v>#N/A</v>
      </c>
      <c r="BYU42" s="881" t="e">
        <v>#N/A</v>
      </c>
      <c r="BYV42" s="881" t="e">
        <v>#N/A</v>
      </c>
      <c r="BYW42" s="881" t="e">
        <v>#N/A</v>
      </c>
      <c r="BYX42" s="881" t="e">
        <v>#N/A</v>
      </c>
      <c r="BYY42" s="881" t="e">
        <v>#N/A</v>
      </c>
      <c r="BYZ42" s="881" t="e">
        <v>#N/A</v>
      </c>
      <c r="BZA42" s="881" t="e">
        <v>#N/A</v>
      </c>
      <c r="BZB42" s="881" t="e">
        <v>#N/A</v>
      </c>
      <c r="BZC42" s="881" t="e">
        <v>#N/A</v>
      </c>
      <c r="BZD42" s="881" t="e">
        <v>#N/A</v>
      </c>
      <c r="BZE42" s="881" t="e">
        <v>#N/A</v>
      </c>
      <c r="BZF42" s="881" t="e">
        <v>#N/A</v>
      </c>
      <c r="BZG42" s="881" t="e">
        <v>#N/A</v>
      </c>
      <c r="BZH42" s="881" t="e">
        <v>#N/A</v>
      </c>
      <c r="BZI42" s="881" t="e">
        <v>#N/A</v>
      </c>
      <c r="BZJ42" s="881" t="e">
        <v>#N/A</v>
      </c>
      <c r="BZK42" s="881" t="e">
        <v>#N/A</v>
      </c>
      <c r="BZL42" s="881" t="e">
        <v>#N/A</v>
      </c>
      <c r="BZM42" s="881" t="e">
        <v>#N/A</v>
      </c>
      <c r="BZN42" s="881" t="e">
        <v>#N/A</v>
      </c>
      <c r="BZO42" s="881" t="e">
        <v>#N/A</v>
      </c>
      <c r="BZP42" s="881" t="e">
        <v>#N/A</v>
      </c>
      <c r="BZQ42" s="881" t="e">
        <v>#N/A</v>
      </c>
      <c r="BZR42" s="881" t="e">
        <v>#N/A</v>
      </c>
      <c r="BZS42" s="881" t="e">
        <v>#N/A</v>
      </c>
      <c r="BZT42" s="881" t="e">
        <v>#N/A</v>
      </c>
      <c r="BZU42" s="881" t="e">
        <v>#N/A</v>
      </c>
      <c r="BZV42" s="881" t="e">
        <v>#N/A</v>
      </c>
      <c r="BZW42" s="881" t="e">
        <v>#N/A</v>
      </c>
      <c r="BZX42" s="881" t="e">
        <v>#N/A</v>
      </c>
      <c r="BZY42" s="881" t="e">
        <v>#N/A</v>
      </c>
      <c r="BZZ42" s="881" t="e">
        <v>#N/A</v>
      </c>
      <c r="CAA42" s="881" t="e">
        <v>#N/A</v>
      </c>
      <c r="CAB42" s="881" t="e">
        <v>#N/A</v>
      </c>
      <c r="CAC42" s="881" t="e">
        <v>#N/A</v>
      </c>
      <c r="CAD42" s="881" t="e">
        <v>#N/A</v>
      </c>
      <c r="CAE42" s="881" t="e">
        <v>#N/A</v>
      </c>
      <c r="CAF42" s="881" t="e">
        <v>#N/A</v>
      </c>
      <c r="CAG42" s="881" t="e">
        <v>#N/A</v>
      </c>
      <c r="CAH42" s="881" t="e">
        <v>#N/A</v>
      </c>
      <c r="CAI42" s="881" t="e">
        <v>#N/A</v>
      </c>
      <c r="CAJ42" s="881" t="e">
        <v>#N/A</v>
      </c>
      <c r="CAK42" s="881" t="e">
        <v>#N/A</v>
      </c>
      <c r="CAL42" s="881" t="e">
        <v>#N/A</v>
      </c>
      <c r="CAM42" s="881" t="e">
        <v>#N/A</v>
      </c>
      <c r="CAN42" s="881" t="e">
        <v>#N/A</v>
      </c>
      <c r="CAO42" s="881" t="e">
        <v>#N/A</v>
      </c>
      <c r="CAP42" s="881" t="e">
        <v>#N/A</v>
      </c>
      <c r="CAQ42" s="881" t="e">
        <v>#N/A</v>
      </c>
      <c r="CAR42" s="881" t="e">
        <v>#N/A</v>
      </c>
      <c r="CAS42" s="881" t="e">
        <v>#N/A</v>
      </c>
      <c r="CAT42" s="881" t="e">
        <v>#N/A</v>
      </c>
      <c r="CAU42" s="881" t="e">
        <v>#N/A</v>
      </c>
      <c r="CAV42" s="881" t="e">
        <v>#N/A</v>
      </c>
      <c r="CAW42" s="881" t="e">
        <v>#N/A</v>
      </c>
      <c r="CAX42" s="881" t="e">
        <v>#N/A</v>
      </c>
      <c r="CAY42" s="881" t="e">
        <v>#N/A</v>
      </c>
      <c r="CAZ42" s="881" t="e">
        <v>#N/A</v>
      </c>
      <c r="CBA42" s="881" t="e">
        <v>#N/A</v>
      </c>
      <c r="CBB42" s="881" t="e">
        <v>#N/A</v>
      </c>
      <c r="CBC42" s="881" t="e">
        <v>#N/A</v>
      </c>
      <c r="CBD42" s="881" t="e">
        <v>#N/A</v>
      </c>
      <c r="CBE42" s="881" t="e">
        <v>#N/A</v>
      </c>
      <c r="CBF42" s="881" t="e">
        <v>#N/A</v>
      </c>
      <c r="CBG42" s="881" t="e">
        <v>#N/A</v>
      </c>
      <c r="CBH42" s="881" t="e">
        <v>#N/A</v>
      </c>
      <c r="CBI42" s="881" t="e">
        <v>#N/A</v>
      </c>
      <c r="CBJ42" s="881" t="e">
        <v>#N/A</v>
      </c>
      <c r="CBK42" s="881" t="e">
        <v>#N/A</v>
      </c>
      <c r="CBL42" s="881" t="e">
        <v>#N/A</v>
      </c>
      <c r="CBM42" s="881" t="e">
        <v>#N/A</v>
      </c>
      <c r="CBN42" s="881" t="e">
        <v>#N/A</v>
      </c>
      <c r="CBO42" s="881" t="e">
        <v>#N/A</v>
      </c>
      <c r="CBP42" s="881" t="e">
        <v>#N/A</v>
      </c>
      <c r="CBQ42" s="881" t="e">
        <v>#N/A</v>
      </c>
      <c r="CBR42" s="881" t="e">
        <v>#N/A</v>
      </c>
      <c r="CBS42" s="881" t="e">
        <v>#N/A</v>
      </c>
      <c r="CBT42" s="881" t="e">
        <v>#N/A</v>
      </c>
      <c r="CBU42" s="881" t="e">
        <v>#N/A</v>
      </c>
      <c r="CBV42" s="881" t="e">
        <v>#N/A</v>
      </c>
      <c r="CBW42" s="881" t="e">
        <v>#N/A</v>
      </c>
      <c r="CBX42" s="881" t="e">
        <v>#N/A</v>
      </c>
      <c r="CBY42" s="881" t="e">
        <v>#N/A</v>
      </c>
      <c r="CBZ42" s="881" t="e">
        <v>#N/A</v>
      </c>
      <c r="CCA42" s="881" t="e">
        <v>#N/A</v>
      </c>
      <c r="CCB42" s="881" t="e">
        <v>#N/A</v>
      </c>
      <c r="CCC42" s="881" t="e">
        <v>#N/A</v>
      </c>
      <c r="CCD42" s="881" t="e">
        <v>#N/A</v>
      </c>
      <c r="CCE42" s="881" t="e">
        <v>#N/A</v>
      </c>
      <c r="CCF42" s="881" t="e">
        <v>#N/A</v>
      </c>
      <c r="CCG42" s="881" t="e">
        <v>#N/A</v>
      </c>
      <c r="CCH42" s="881" t="e">
        <v>#N/A</v>
      </c>
      <c r="CCI42" s="881" t="e">
        <v>#N/A</v>
      </c>
      <c r="CCJ42" s="881" t="e">
        <v>#N/A</v>
      </c>
      <c r="CCK42" s="881" t="e">
        <v>#N/A</v>
      </c>
      <c r="CCL42" s="881" t="e">
        <v>#N/A</v>
      </c>
      <c r="CCM42" s="881" t="e">
        <v>#N/A</v>
      </c>
      <c r="CCN42" s="881" t="e">
        <v>#N/A</v>
      </c>
      <c r="CCO42" s="881" t="e">
        <v>#N/A</v>
      </c>
      <c r="CCP42" s="881" t="e">
        <v>#N/A</v>
      </c>
      <c r="CCQ42" s="881" t="e">
        <v>#N/A</v>
      </c>
      <c r="CCR42" s="881" t="e">
        <v>#N/A</v>
      </c>
      <c r="CCS42" s="881" t="e">
        <v>#N/A</v>
      </c>
      <c r="CCT42" s="881" t="e">
        <v>#N/A</v>
      </c>
      <c r="CCU42" s="881" t="e">
        <v>#N/A</v>
      </c>
      <c r="CCV42" s="881" t="e">
        <v>#N/A</v>
      </c>
      <c r="CCW42" s="881" t="e">
        <v>#N/A</v>
      </c>
      <c r="CCX42" s="881" t="e">
        <v>#N/A</v>
      </c>
      <c r="CCY42" s="881" t="e">
        <v>#N/A</v>
      </c>
      <c r="CCZ42" s="881" t="e">
        <v>#N/A</v>
      </c>
      <c r="CDA42" s="881" t="e">
        <v>#N/A</v>
      </c>
      <c r="CDB42" s="881" t="e">
        <v>#N/A</v>
      </c>
      <c r="CDC42" s="881" t="e">
        <v>#N/A</v>
      </c>
      <c r="CDD42" s="881" t="e">
        <v>#N/A</v>
      </c>
      <c r="CDE42" s="881" t="e">
        <v>#N/A</v>
      </c>
      <c r="CDF42" s="881" t="e">
        <v>#N/A</v>
      </c>
      <c r="CDG42" s="881" t="e">
        <v>#N/A</v>
      </c>
      <c r="CDH42" s="881" t="e">
        <v>#N/A</v>
      </c>
      <c r="CDI42" s="881" t="e">
        <v>#N/A</v>
      </c>
      <c r="CDJ42" s="881" t="e">
        <v>#N/A</v>
      </c>
      <c r="CDK42" s="881" t="e">
        <v>#N/A</v>
      </c>
      <c r="CDL42" s="881" t="e">
        <v>#N/A</v>
      </c>
      <c r="CDM42" s="881" t="e">
        <v>#N/A</v>
      </c>
      <c r="CDN42" s="881" t="e">
        <v>#N/A</v>
      </c>
      <c r="CDO42" s="881" t="e">
        <v>#N/A</v>
      </c>
      <c r="CDP42" s="881" t="e">
        <v>#N/A</v>
      </c>
      <c r="CDQ42" s="881" t="e">
        <v>#N/A</v>
      </c>
      <c r="CDR42" s="881" t="e">
        <v>#N/A</v>
      </c>
      <c r="CDS42" s="881" t="e">
        <v>#N/A</v>
      </c>
      <c r="CDT42" s="881" t="e">
        <v>#N/A</v>
      </c>
      <c r="CDU42" s="881" t="e">
        <v>#N/A</v>
      </c>
      <c r="CDV42" s="881" t="e">
        <v>#N/A</v>
      </c>
      <c r="CDW42" s="881" t="e">
        <v>#N/A</v>
      </c>
      <c r="CDX42" s="881" t="e">
        <v>#N/A</v>
      </c>
      <c r="CDY42" s="881" t="e">
        <v>#N/A</v>
      </c>
      <c r="CDZ42" s="881" t="e">
        <v>#N/A</v>
      </c>
      <c r="CEA42" s="881" t="e">
        <v>#N/A</v>
      </c>
      <c r="CEB42" s="881" t="e">
        <v>#N/A</v>
      </c>
      <c r="CEC42" s="881" t="e">
        <v>#N/A</v>
      </c>
      <c r="CED42" s="881" t="e">
        <v>#N/A</v>
      </c>
      <c r="CEE42" s="881" t="e">
        <v>#N/A</v>
      </c>
      <c r="CEF42" s="881" t="e">
        <v>#N/A</v>
      </c>
      <c r="CEG42" s="881" t="e">
        <v>#N/A</v>
      </c>
      <c r="CEH42" s="881" t="e">
        <v>#N/A</v>
      </c>
      <c r="CEI42" s="881" t="e">
        <v>#N/A</v>
      </c>
      <c r="CEJ42" s="881" t="e">
        <v>#N/A</v>
      </c>
      <c r="CEK42" s="881" t="e">
        <v>#N/A</v>
      </c>
      <c r="CEL42" s="881" t="e">
        <v>#N/A</v>
      </c>
      <c r="CEM42" s="881" t="e">
        <v>#N/A</v>
      </c>
      <c r="CEN42" s="881" t="e">
        <v>#N/A</v>
      </c>
      <c r="CEO42" s="881" t="e">
        <v>#N/A</v>
      </c>
      <c r="CEP42" s="881" t="e">
        <v>#N/A</v>
      </c>
      <c r="CEQ42" s="881" t="e">
        <v>#N/A</v>
      </c>
      <c r="CER42" s="881" t="e">
        <v>#N/A</v>
      </c>
      <c r="CES42" s="881" t="e">
        <v>#N/A</v>
      </c>
      <c r="CET42" s="881" t="e">
        <v>#N/A</v>
      </c>
      <c r="CEU42" s="881" t="e">
        <v>#N/A</v>
      </c>
      <c r="CEV42" s="881" t="e">
        <v>#N/A</v>
      </c>
      <c r="CEW42" s="881" t="e">
        <v>#N/A</v>
      </c>
      <c r="CEX42" s="881" t="e">
        <v>#N/A</v>
      </c>
      <c r="CEY42" s="881" t="e">
        <v>#N/A</v>
      </c>
      <c r="CEZ42" s="881" t="e">
        <v>#N/A</v>
      </c>
      <c r="CFA42" s="881" t="e">
        <v>#N/A</v>
      </c>
      <c r="CFB42" s="881" t="e">
        <v>#N/A</v>
      </c>
      <c r="CFC42" s="881" t="e">
        <v>#N/A</v>
      </c>
      <c r="CFD42" s="881" t="e">
        <v>#N/A</v>
      </c>
      <c r="CFE42" s="881" t="e">
        <v>#N/A</v>
      </c>
      <c r="CFF42" s="881" t="e">
        <v>#N/A</v>
      </c>
      <c r="CFG42" s="881" t="e">
        <v>#N/A</v>
      </c>
      <c r="CFH42" s="881" t="e">
        <v>#N/A</v>
      </c>
      <c r="CFI42" s="881" t="e">
        <v>#N/A</v>
      </c>
      <c r="CFJ42" s="881" t="e">
        <v>#N/A</v>
      </c>
      <c r="CFK42" s="881" t="e">
        <v>#N/A</v>
      </c>
      <c r="CFL42" s="881" t="e">
        <v>#N/A</v>
      </c>
      <c r="CFM42" s="881" t="e">
        <v>#N/A</v>
      </c>
      <c r="CFN42" s="881" t="e">
        <v>#N/A</v>
      </c>
      <c r="CFO42" s="881" t="e">
        <v>#N/A</v>
      </c>
      <c r="CFP42" s="881" t="e">
        <v>#N/A</v>
      </c>
      <c r="CFQ42" s="881" t="e">
        <v>#N/A</v>
      </c>
      <c r="CFR42" s="881" t="e">
        <v>#N/A</v>
      </c>
      <c r="CFS42" s="881" t="e">
        <v>#N/A</v>
      </c>
      <c r="CFT42" s="881" t="e">
        <v>#N/A</v>
      </c>
      <c r="CFU42" s="881" t="e">
        <v>#N/A</v>
      </c>
      <c r="CFV42" s="881" t="e">
        <v>#N/A</v>
      </c>
      <c r="CFW42" s="881" t="e">
        <v>#N/A</v>
      </c>
      <c r="CFX42" s="881" t="e">
        <v>#N/A</v>
      </c>
      <c r="CFY42" s="881" t="e">
        <v>#N/A</v>
      </c>
      <c r="CFZ42" s="881" t="e">
        <v>#N/A</v>
      </c>
      <c r="CGA42" s="881" t="e">
        <v>#N/A</v>
      </c>
      <c r="CGB42" s="881" t="e">
        <v>#N/A</v>
      </c>
      <c r="CGC42" s="881" t="e">
        <v>#N/A</v>
      </c>
      <c r="CGD42" s="881" t="e">
        <v>#N/A</v>
      </c>
      <c r="CGE42" s="881" t="e">
        <v>#N/A</v>
      </c>
      <c r="CGF42" s="881" t="e">
        <v>#N/A</v>
      </c>
      <c r="CGG42" s="881" t="e">
        <v>#N/A</v>
      </c>
      <c r="CGH42" s="881" t="e">
        <v>#N/A</v>
      </c>
      <c r="CGI42" s="881" t="e">
        <v>#N/A</v>
      </c>
      <c r="CGJ42" s="881" t="e">
        <v>#N/A</v>
      </c>
      <c r="CGK42" s="881" t="e">
        <v>#N/A</v>
      </c>
      <c r="CGL42" s="881" t="e">
        <v>#N/A</v>
      </c>
      <c r="CGM42" s="881" t="e">
        <v>#N/A</v>
      </c>
      <c r="CGN42" s="881" t="e">
        <v>#N/A</v>
      </c>
      <c r="CGO42" s="881" t="e">
        <v>#N/A</v>
      </c>
      <c r="CGP42" s="881" t="e">
        <v>#N/A</v>
      </c>
      <c r="CGQ42" s="881" t="e">
        <v>#N/A</v>
      </c>
      <c r="CGR42" s="881" t="e">
        <v>#N/A</v>
      </c>
      <c r="CGS42" s="881" t="e">
        <v>#N/A</v>
      </c>
      <c r="CGT42" s="881" t="e">
        <v>#N/A</v>
      </c>
      <c r="CGU42" s="881" t="e">
        <v>#N/A</v>
      </c>
      <c r="CGV42" s="881" t="e">
        <v>#N/A</v>
      </c>
      <c r="CGW42" s="881" t="e">
        <v>#N/A</v>
      </c>
      <c r="CGX42" s="881" t="e">
        <v>#N/A</v>
      </c>
      <c r="CGY42" s="881" t="e">
        <v>#N/A</v>
      </c>
      <c r="CGZ42" s="881" t="e">
        <v>#N/A</v>
      </c>
      <c r="CHA42" s="881" t="e">
        <v>#N/A</v>
      </c>
      <c r="CHB42" s="881" t="e">
        <v>#N/A</v>
      </c>
      <c r="CHC42" s="881" t="e">
        <v>#N/A</v>
      </c>
      <c r="CHD42" s="881" t="e">
        <v>#N/A</v>
      </c>
      <c r="CHE42" s="881" t="e">
        <v>#N/A</v>
      </c>
      <c r="CHF42" s="881" t="e">
        <v>#N/A</v>
      </c>
      <c r="CHG42" s="881" t="e">
        <v>#N/A</v>
      </c>
      <c r="CHH42" s="881" t="e">
        <v>#N/A</v>
      </c>
      <c r="CHI42" s="881" t="e">
        <v>#N/A</v>
      </c>
      <c r="CHJ42" s="881" t="e">
        <v>#N/A</v>
      </c>
      <c r="CHK42" s="881" t="e">
        <v>#N/A</v>
      </c>
      <c r="CHL42" s="881" t="e">
        <v>#N/A</v>
      </c>
      <c r="CHM42" s="881" t="e">
        <v>#N/A</v>
      </c>
      <c r="CHN42" s="881" t="e">
        <v>#N/A</v>
      </c>
      <c r="CHO42" s="881" t="e">
        <v>#N/A</v>
      </c>
      <c r="CHP42" s="881" t="e">
        <v>#N/A</v>
      </c>
      <c r="CHQ42" s="881" t="e">
        <v>#N/A</v>
      </c>
      <c r="CHR42" s="881" t="e">
        <v>#N/A</v>
      </c>
      <c r="CHS42" s="881" t="e">
        <v>#N/A</v>
      </c>
      <c r="CHT42" s="881" t="e">
        <v>#N/A</v>
      </c>
      <c r="CHU42" s="881" t="e">
        <v>#N/A</v>
      </c>
      <c r="CHV42" s="881" t="e">
        <v>#N/A</v>
      </c>
      <c r="CHW42" s="881" t="e">
        <v>#N/A</v>
      </c>
      <c r="CHX42" s="881" t="e">
        <v>#N/A</v>
      </c>
      <c r="CHY42" s="881" t="e">
        <v>#N/A</v>
      </c>
      <c r="CHZ42" s="881" t="e">
        <v>#N/A</v>
      </c>
      <c r="CIA42" s="881" t="e">
        <v>#N/A</v>
      </c>
      <c r="CIB42" s="881" t="e">
        <v>#N/A</v>
      </c>
      <c r="CIC42" s="881" t="e">
        <v>#N/A</v>
      </c>
      <c r="CID42" s="881" t="e">
        <v>#N/A</v>
      </c>
      <c r="CIE42" s="881" t="e">
        <v>#N/A</v>
      </c>
      <c r="CIF42" s="881" t="e">
        <v>#N/A</v>
      </c>
      <c r="CIG42" s="881" t="e">
        <v>#N/A</v>
      </c>
      <c r="CIH42" s="881" t="e">
        <v>#N/A</v>
      </c>
      <c r="CII42" s="881" t="e">
        <v>#N/A</v>
      </c>
      <c r="CIJ42" s="881" t="e">
        <v>#N/A</v>
      </c>
      <c r="CIK42" s="881" t="e">
        <v>#N/A</v>
      </c>
      <c r="CIL42" s="881" t="e">
        <v>#N/A</v>
      </c>
      <c r="CIM42" s="881" t="e">
        <v>#N/A</v>
      </c>
      <c r="CIN42" s="881" t="e">
        <v>#N/A</v>
      </c>
      <c r="CIO42" s="881" t="e">
        <v>#N/A</v>
      </c>
      <c r="CIP42" s="881" t="e">
        <v>#N/A</v>
      </c>
      <c r="CIQ42" s="881" t="e">
        <v>#N/A</v>
      </c>
      <c r="CIR42" s="881" t="e">
        <v>#N/A</v>
      </c>
      <c r="CIS42" s="881" t="e">
        <v>#N/A</v>
      </c>
      <c r="CIT42" s="881" t="e">
        <v>#N/A</v>
      </c>
      <c r="CIU42" s="881" t="e">
        <v>#N/A</v>
      </c>
      <c r="CIV42" s="881" t="e">
        <v>#N/A</v>
      </c>
      <c r="CIW42" s="881" t="e">
        <v>#N/A</v>
      </c>
      <c r="CIX42" s="881" t="e">
        <v>#N/A</v>
      </c>
      <c r="CIY42" s="881" t="e">
        <v>#N/A</v>
      </c>
      <c r="CIZ42" s="881" t="e">
        <v>#N/A</v>
      </c>
      <c r="CJA42" s="881" t="e">
        <v>#N/A</v>
      </c>
      <c r="CJB42" s="881" t="e">
        <v>#N/A</v>
      </c>
      <c r="CJC42" s="881" t="e">
        <v>#N/A</v>
      </c>
      <c r="CJD42" s="881" t="e">
        <v>#N/A</v>
      </c>
      <c r="CJE42" s="881" t="e">
        <v>#N/A</v>
      </c>
      <c r="CJF42" s="881" t="e">
        <v>#N/A</v>
      </c>
      <c r="CJG42" s="881" t="e">
        <v>#N/A</v>
      </c>
      <c r="CJH42" s="881" t="e">
        <v>#N/A</v>
      </c>
      <c r="CJI42" s="881" t="e">
        <v>#N/A</v>
      </c>
      <c r="CJJ42" s="881" t="e">
        <v>#N/A</v>
      </c>
      <c r="CJK42" s="881" t="e">
        <v>#N/A</v>
      </c>
      <c r="CJL42" s="881" t="e">
        <v>#N/A</v>
      </c>
      <c r="CJM42" s="881" t="e">
        <v>#N/A</v>
      </c>
      <c r="CJN42" s="881" t="e">
        <v>#N/A</v>
      </c>
      <c r="CJO42" s="881" t="e">
        <v>#N/A</v>
      </c>
      <c r="CJP42" s="881" t="e">
        <v>#N/A</v>
      </c>
      <c r="CJQ42" s="881" t="e">
        <v>#N/A</v>
      </c>
      <c r="CJR42" s="881" t="e">
        <v>#N/A</v>
      </c>
      <c r="CJS42" s="881" t="e">
        <v>#N/A</v>
      </c>
      <c r="CJT42" s="881" t="e">
        <v>#N/A</v>
      </c>
      <c r="CJU42" s="881" t="e">
        <v>#N/A</v>
      </c>
      <c r="CJV42" s="881" t="e">
        <v>#N/A</v>
      </c>
      <c r="CJW42" s="881" t="e">
        <v>#N/A</v>
      </c>
      <c r="CJX42" s="881" t="e">
        <v>#N/A</v>
      </c>
      <c r="CJY42" s="881" t="e">
        <v>#N/A</v>
      </c>
      <c r="CJZ42" s="881" t="e">
        <v>#N/A</v>
      </c>
      <c r="CKA42" s="881" t="e">
        <v>#N/A</v>
      </c>
      <c r="CKB42" s="881" t="e">
        <v>#N/A</v>
      </c>
      <c r="CKC42" s="881" t="e">
        <v>#N/A</v>
      </c>
      <c r="CKD42" s="881" t="e">
        <v>#N/A</v>
      </c>
      <c r="CKE42" s="881" t="e">
        <v>#N/A</v>
      </c>
      <c r="CKF42" s="881" t="e">
        <v>#N/A</v>
      </c>
      <c r="CKG42" s="881" t="e">
        <v>#N/A</v>
      </c>
      <c r="CKH42" s="881" t="e">
        <v>#N/A</v>
      </c>
      <c r="CKI42" s="881" t="e">
        <v>#N/A</v>
      </c>
      <c r="CKJ42" s="881" t="e">
        <v>#N/A</v>
      </c>
      <c r="CKK42" s="881" t="e">
        <v>#N/A</v>
      </c>
      <c r="CKL42" s="881" t="e">
        <v>#N/A</v>
      </c>
      <c r="CKM42" s="881" t="e">
        <v>#N/A</v>
      </c>
      <c r="CKN42" s="881" t="e">
        <v>#N/A</v>
      </c>
      <c r="CKO42" s="881" t="e">
        <v>#N/A</v>
      </c>
      <c r="CKP42" s="881" t="e">
        <v>#N/A</v>
      </c>
      <c r="CKQ42" s="881" t="e">
        <v>#N/A</v>
      </c>
      <c r="CKR42" s="881" t="e">
        <v>#N/A</v>
      </c>
      <c r="CKS42" s="881" t="e">
        <v>#N/A</v>
      </c>
      <c r="CKT42" s="881" t="e">
        <v>#N/A</v>
      </c>
      <c r="CKU42" s="881" t="e">
        <v>#N/A</v>
      </c>
      <c r="CKV42" s="881" t="e">
        <v>#N/A</v>
      </c>
      <c r="CKW42" s="881" t="e">
        <v>#N/A</v>
      </c>
      <c r="CKX42" s="881" t="e">
        <v>#N/A</v>
      </c>
      <c r="CKY42" s="881" t="e">
        <v>#N/A</v>
      </c>
      <c r="CKZ42" s="881" t="e">
        <v>#N/A</v>
      </c>
      <c r="CLA42" s="881" t="e">
        <v>#N/A</v>
      </c>
      <c r="CLB42" s="881" t="e">
        <v>#N/A</v>
      </c>
      <c r="CLC42" s="881" t="e">
        <v>#N/A</v>
      </c>
      <c r="CLD42" s="881" t="e">
        <v>#N/A</v>
      </c>
      <c r="CLE42" s="881" t="e">
        <v>#N/A</v>
      </c>
      <c r="CLF42" s="881" t="e">
        <v>#N/A</v>
      </c>
      <c r="CLG42" s="881" t="e">
        <v>#N/A</v>
      </c>
      <c r="CLH42" s="881" t="e">
        <v>#N/A</v>
      </c>
      <c r="CLI42" s="881" t="e">
        <v>#N/A</v>
      </c>
      <c r="CLJ42" s="881" t="e">
        <v>#N/A</v>
      </c>
      <c r="CLK42" s="881" t="e">
        <v>#N/A</v>
      </c>
      <c r="CLL42" s="881" t="e">
        <v>#N/A</v>
      </c>
      <c r="CLM42" s="881" t="e">
        <v>#N/A</v>
      </c>
      <c r="CLN42" s="881" t="e">
        <v>#N/A</v>
      </c>
      <c r="CLO42" s="881" t="e">
        <v>#N/A</v>
      </c>
      <c r="CLP42" s="881" t="e">
        <v>#N/A</v>
      </c>
      <c r="CLQ42" s="881" t="e">
        <v>#N/A</v>
      </c>
      <c r="CLR42" s="881" t="e">
        <v>#N/A</v>
      </c>
      <c r="CLS42" s="881" t="e">
        <v>#N/A</v>
      </c>
      <c r="CLT42" s="881" t="e">
        <v>#N/A</v>
      </c>
      <c r="CLU42" s="881" t="e">
        <v>#N/A</v>
      </c>
      <c r="CLV42" s="881" t="e">
        <v>#N/A</v>
      </c>
      <c r="CLW42" s="881" t="e">
        <v>#N/A</v>
      </c>
      <c r="CLX42" s="881" t="e">
        <v>#N/A</v>
      </c>
      <c r="CLY42" s="881" t="e">
        <v>#N/A</v>
      </c>
      <c r="CLZ42" s="881" t="e">
        <v>#N/A</v>
      </c>
      <c r="CMA42" s="881" t="e">
        <v>#N/A</v>
      </c>
      <c r="CMB42" s="881" t="e">
        <v>#N/A</v>
      </c>
      <c r="CMC42" s="881" t="e">
        <v>#N/A</v>
      </c>
      <c r="CMD42" s="881" t="e">
        <v>#N/A</v>
      </c>
      <c r="CME42" s="881" t="e">
        <v>#N/A</v>
      </c>
      <c r="CMF42" s="881" t="e">
        <v>#N/A</v>
      </c>
      <c r="CMG42" s="881" t="e">
        <v>#N/A</v>
      </c>
      <c r="CMH42" s="881" t="e">
        <v>#N/A</v>
      </c>
      <c r="CMI42" s="881" t="e">
        <v>#N/A</v>
      </c>
      <c r="CMJ42" s="881" t="e">
        <v>#N/A</v>
      </c>
      <c r="CMK42" s="881" t="e">
        <v>#N/A</v>
      </c>
      <c r="CML42" s="881" t="e">
        <v>#N/A</v>
      </c>
      <c r="CMM42" s="881" t="e">
        <v>#N/A</v>
      </c>
      <c r="CMN42" s="881" t="e">
        <v>#N/A</v>
      </c>
      <c r="CMO42" s="881" t="e">
        <v>#N/A</v>
      </c>
      <c r="CMP42" s="881" t="e">
        <v>#N/A</v>
      </c>
      <c r="CMQ42" s="881" t="e">
        <v>#N/A</v>
      </c>
      <c r="CMR42" s="881" t="e">
        <v>#N/A</v>
      </c>
      <c r="CMS42" s="881" t="e">
        <v>#N/A</v>
      </c>
      <c r="CMT42" s="881" t="e">
        <v>#N/A</v>
      </c>
      <c r="CMU42" s="881" t="e">
        <v>#N/A</v>
      </c>
      <c r="CMV42" s="881" t="e">
        <v>#N/A</v>
      </c>
      <c r="CMW42" s="881" t="e">
        <v>#N/A</v>
      </c>
      <c r="CMX42" s="881" t="e">
        <v>#N/A</v>
      </c>
      <c r="CMY42" s="881" t="e">
        <v>#N/A</v>
      </c>
      <c r="CMZ42" s="881" t="e">
        <v>#N/A</v>
      </c>
      <c r="CNA42" s="881" t="e">
        <v>#N/A</v>
      </c>
      <c r="CNB42" s="881" t="e">
        <v>#N/A</v>
      </c>
      <c r="CNC42" s="881" t="e">
        <v>#N/A</v>
      </c>
      <c r="CND42" s="881" t="e">
        <v>#N/A</v>
      </c>
      <c r="CNE42" s="881" t="e">
        <v>#N/A</v>
      </c>
      <c r="CNF42" s="881" t="e">
        <v>#N/A</v>
      </c>
      <c r="CNG42" s="881" t="e">
        <v>#N/A</v>
      </c>
      <c r="CNH42" s="881" t="e">
        <v>#N/A</v>
      </c>
      <c r="CNI42" s="881" t="e">
        <v>#N/A</v>
      </c>
      <c r="CNJ42" s="881" t="e">
        <v>#N/A</v>
      </c>
      <c r="CNK42" s="881" t="e">
        <v>#N/A</v>
      </c>
      <c r="CNL42" s="881" t="e">
        <v>#N/A</v>
      </c>
      <c r="CNM42" s="881" t="e">
        <v>#N/A</v>
      </c>
      <c r="CNN42" s="881" t="e">
        <v>#N/A</v>
      </c>
      <c r="CNO42" s="881" t="e">
        <v>#N/A</v>
      </c>
      <c r="CNP42" s="881" t="e">
        <v>#N/A</v>
      </c>
      <c r="CNQ42" s="881" t="e">
        <v>#N/A</v>
      </c>
      <c r="CNR42" s="881" t="e">
        <v>#N/A</v>
      </c>
      <c r="CNS42" s="881" t="e">
        <v>#N/A</v>
      </c>
      <c r="CNT42" s="881" t="e">
        <v>#N/A</v>
      </c>
      <c r="CNU42" s="881" t="e">
        <v>#N/A</v>
      </c>
      <c r="CNV42" s="881" t="e">
        <v>#N/A</v>
      </c>
      <c r="CNW42" s="881" t="e">
        <v>#N/A</v>
      </c>
      <c r="CNX42" s="881" t="e">
        <v>#N/A</v>
      </c>
      <c r="CNY42" s="881" t="e">
        <v>#N/A</v>
      </c>
      <c r="CNZ42" s="881" t="e">
        <v>#N/A</v>
      </c>
      <c r="COA42" s="881" t="e">
        <v>#N/A</v>
      </c>
      <c r="COB42" s="881" t="e">
        <v>#N/A</v>
      </c>
      <c r="COC42" s="881" t="e">
        <v>#N/A</v>
      </c>
      <c r="COD42" s="881" t="e">
        <v>#N/A</v>
      </c>
      <c r="COE42" s="881" t="e">
        <v>#N/A</v>
      </c>
      <c r="COF42" s="881" t="e">
        <v>#N/A</v>
      </c>
      <c r="COG42" s="881" t="e">
        <v>#N/A</v>
      </c>
      <c r="COH42" s="881" t="e">
        <v>#N/A</v>
      </c>
      <c r="COI42" s="881" t="e">
        <v>#N/A</v>
      </c>
      <c r="COJ42" s="881" t="e">
        <v>#N/A</v>
      </c>
      <c r="COK42" s="881" t="e">
        <v>#N/A</v>
      </c>
      <c r="COL42" s="881" t="e">
        <v>#N/A</v>
      </c>
      <c r="COM42" s="881" t="e">
        <v>#N/A</v>
      </c>
      <c r="CON42" s="881" t="e">
        <v>#N/A</v>
      </c>
      <c r="COO42" s="881" t="e">
        <v>#N/A</v>
      </c>
      <c r="COP42" s="881" t="e">
        <v>#N/A</v>
      </c>
      <c r="COQ42" s="881" t="e">
        <v>#N/A</v>
      </c>
      <c r="COR42" s="881" t="e">
        <v>#N/A</v>
      </c>
      <c r="COS42" s="881" t="e">
        <v>#N/A</v>
      </c>
      <c r="COT42" s="881" t="e">
        <v>#N/A</v>
      </c>
      <c r="COU42" s="881" t="e">
        <v>#N/A</v>
      </c>
      <c r="COV42" s="881" t="e">
        <v>#N/A</v>
      </c>
      <c r="COW42" s="881" t="e">
        <v>#N/A</v>
      </c>
      <c r="COX42" s="881" t="e">
        <v>#N/A</v>
      </c>
      <c r="COY42" s="881" t="e">
        <v>#N/A</v>
      </c>
      <c r="COZ42" s="881" t="e">
        <v>#N/A</v>
      </c>
      <c r="CPA42" s="881" t="e">
        <v>#N/A</v>
      </c>
      <c r="CPB42" s="881" t="e">
        <v>#N/A</v>
      </c>
      <c r="CPC42" s="881" t="e">
        <v>#N/A</v>
      </c>
      <c r="CPD42" s="881" t="e">
        <v>#N/A</v>
      </c>
      <c r="CPE42" s="881" t="e">
        <v>#N/A</v>
      </c>
      <c r="CPF42" s="881" t="e">
        <v>#N/A</v>
      </c>
      <c r="CPG42" s="881" t="e">
        <v>#N/A</v>
      </c>
      <c r="CPH42" s="881" t="e">
        <v>#N/A</v>
      </c>
      <c r="CPI42" s="881" t="e">
        <v>#N/A</v>
      </c>
      <c r="CPJ42" s="881" t="e">
        <v>#N/A</v>
      </c>
      <c r="CPK42" s="881" t="e">
        <v>#N/A</v>
      </c>
      <c r="CPL42" s="881" t="e">
        <v>#N/A</v>
      </c>
      <c r="CPM42" s="881" t="e">
        <v>#N/A</v>
      </c>
      <c r="CPN42" s="881" t="e">
        <v>#N/A</v>
      </c>
      <c r="CPO42" s="881" t="e">
        <v>#N/A</v>
      </c>
      <c r="CPP42" s="881" t="e">
        <v>#N/A</v>
      </c>
      <c r="CPQ42" s="881" t="e">
        <v>#N/A</v>
      </c>
      <c r="CPR42" s="881" t="e">
        <v>#N/A</v>
      </c>
      <c r="CPS42" s="881" t="e">
        <v>#N/A</v>
      </c>
      <c r="CPT42" s="881" t="e">
        <v>#N/A</v>
      </c>
      <c r="CPU42" s="881" t="e">
        <v>#N/A</v>
      </c>
      <c r="CPV42" s="881" t="e">
        <v>#N/A</v>
      </c>
      <c r="CPW42" s="881" t="e">
        <v>#N/A</v>
      </c>
      <c r="CPX42" s="881" t="e">
        <v>#N/A</v>
      </c>
      <c r="CPY42" s="881" t="e">
        <v>#N/A</v>
      </c>
      <c r="CPZ42" s="881" t="e">
        <v>#N/A</v>
      </c>
      <c r="CQA42" s="881" t="e">
        <v>#N/A</v>
      </c>
      <c r="CQB42" s="881" t="e">
        <v>#N/A</v>
      </c>
      <c r="CQC42" s="881" t="e">
        <v>#N/A</v>
      </c>
      <c r="CQD42" s="881" t="e">
        <v>#N/A</v>
      </c>
      <c r="CQE42" s="881" t="e">
        <v>#N/A</v>
      </c>
      <c r="CQF42" s="881" t="e">
        <v>#N/A</v>
      </c>
      <c r="CQG42" s="881" t="e">
        <v>#N/A</v>
      </c>
      <c r="CQH42" s="881" t="e">
        <v>#N/A</v>
      </c>
      <c r="CQI42" s="881" t="e">
        <v>#N/A</v>
      </c>
      <c r="CQJ42" s="881" t="e">
        <v>#N/A</v>
      </c>
      <c r="CQK42" s="881" t="e">
        <v>#N/A</v>
      </c>
      <c r="CQL42" s="881" t="e">
        <v>#N/A</v>
      </c>
      <c r="CQM42" s="881" t="e">
        <v>#N/A</v>
      </c>
      <c r="CQN42" s="881" t="e">
        <v>#N/A</v>
      </c>
      <c r="CQO42" s="881" t="e">
        <v>#N/A</v>
      </c>
      <c r="CQP42" s="881" t="e">
        <v>#N/A</v>
      </c>
      <c r="CQQ42" s="881" t="e">
        <v>#N/A</v>
      </c>
      <c r="CQR42" s="881" t="e">
        <v>#N/A</v>
      </c>
      <c r="CQS42" s="881" t="e">
        <v>#N/A</v>
      </c>
      <c r="CQT42" s="881" t="e">
        <v>#N/A</v>
      </c>
      <c r="CQU42" s="881" t="e">
        <v>#N/A</v>
      </c>
      <c r="CQV42" s="881" t="e">
        <v>#N/A</v>
      </c>
      <c r="CQW42" s="881" t="e">
        <v>#N/A</v>
      </c>
      <c r="CQX42" s="881" t="e">
        <v>#N/A</v>
      </c>
      <c r="CQY42" s="881" t="e">
        <v>#N/A</v>
      </c>
      <c r="CQZ42" s="881" t="e">
        <v>#N/A</v>
      </c>
      <c r="CRA42" s="881" t="e">
        <v>#N/A</v>
      </c>
      <c r="CRB42" s="881" t="e">
        <v>#N/A</v>
      </c>
      <c r="CRC42" s="881" t="e">
        <v>#N/A</v>
      </c>
      <c r="CRD42" s="881" t="e">
        <v>#N/A</v>
      </c>
      <c r="CRE42" s="881" t="e">
        <v>#N/A</v>
      </c>
      <c r="CRF42" s="881" t="e">
        <v>#N/A</v>
      </c>
      <c r="CRG42" s="881" t="e">
        <v>#N/A</v>
      </c>
      <c r="CRH42" s="881" t="e">
        <v>#N/A</v>
      </c>
      <c r="CRI42" s="881" t="e">
        <v>#N/A</v>
      </c>
      <c r="CRJ42" s="881" t="e">
        <v>#N/A</v>
      </c>
      <c r="CRK42" s="881" t="e">
        <v>#N/A</v>
      </c>
      <c r="CRL42" s="881" t="e">
        <v>#N/A</v>
      </c>
      <c r="CRM42" s="881" t="e">
        <v>#N/A</v>
      </c>
      <c r="CRN42" s="881" t="e">
        <v>#N/A</v>
      </c>
      <c r="CRO42" s="881" t="e">
        <v>#N/A</v>
      </c>
      <c r="CRP42" s="881" t="e">
        <v>#N/A</v>
      </c>
      <c r="CRQ42" s="881" t="e">
        <v>#N/A</v>
      </c>
      <c r="CRR42" s="881" t="e">
        <v>#N/A</v>
      </c>
      <c r="CRS42" s="881" t="e">
        <v>#N/A</v>
      </c>
      <c r="CRT42" s="881" t="e">
        <v>#N/A</v>
      </c>
      <c r="CRU42" s="881" t="e">
        <v>#N/A</v>
      </c>
      <c r="CRV42" s="881" t="e">
        <v>#N/A</v>
      </c>
      <c r="CRW42" s="881" t="e">
        <v>#N/A</v>
      </c>
      <c r="CRX42" s="881" t="e">
        <v>#N/A</v>
      </c>
      <c r="CRY42" s="881" t="e">
        <v>#N/A</v>
      </c>
      <c r="CRZ42" s="881" t="e">
        <v>#N/A</v>
      </c>
      <c r="CSA42" s="881" t="e">
        <v>#N/A</v>
      </c>
      <c r="CSB42" s="881" t="e">
        <v>#N/A</v>
      </c>
      <c r="CSC42" s="881" t="e">
        <v>#N/A</v>
      </c>
      <c r="CSD42" s="881" t="e">
        <v>#N/A</v>
      </c>
      <c r="CSE42" s="881" t="e">
        <v>#N/A</v>
      </c>
      <c r="CSF42" s="881" t="e">
        <v>#N/A</v>
      </c>
      <c r="CSG42" s="881" t="e">
        <v>#N/A</v>
      </c>
      <c r="CSH42" s="881" t="e">
        <v>#N/A</v>
      </c>
      <c r="CSI42" s="881" t="e">
        <v>#N/A</v>
      </c>
      <c r="CSJ42" s="881" t="e">
        <v>#N/A</v>
      </c>
      <c r="CSK42" s="881" t="e">
        <v>#N/A</v>
      </c>
      <c r="CSL42" s="881" t="e">
        <v>#N/A</v>
      </c>
      <c r="CSM42" s="881" t="e">
        <v>#N/A</v>
      </c>
      <c r="CSN42" s="881" t="e">
        <v>#N/A</v>
      </c>
      <c r="CSO42" s="881" t="e">
        <v>#N/A</v>
      </c>
      <c r="CSP42" s="881" t="e">
        <v>#N/A</v>
      </c>
      <c r="CSQ42" s="881" t="e">
        <v>#N/A</v>
      </c>
      <c r="CSR42" s="881" t="e">
        <v>#N/A</v>
      </c>
      <c r="CSS42" s="881" t="e">
        <v>#N/A</v>
      </c>
      <c r="CST42" s="881" t="e">
        <v>#N/A</v>
      </c>
      <c r="CSU42" s="881" t="e">
        <v>#N/A</v>
      </c>
      <c r="CSV42" s="881" t="e">
        <v>#N/A</v>
      </c>
      <c r="CSW42" s="881" t="e">
        <v>#N/A</v>
      </c>
      <c r="CSX42" s="881" t="e">
        <v>#N/A</v>
      </c>
      <c r="CSY42" s="881" t="e">
        <v>#N/A</v>
      </c>
      <c r="CSZ42" s="881" t="e">
        <v>#N/A</v>
      </c>
      <c r="CTA42" s="881" t="e">
        <v>#N/A</v>
      </c>
      <c r="CTB42" s="881" t="e">
        <v>#N/A</v>
      </c>
      <c r="CTC42" s="881" t="e">
        <v>#N/A</v>
      </c>
      <c r="CTD42" s="881" t="e">
        <v>#N/A</v>
      </c>
      <c r="CTE42" s="881" t="e">
        <v>#N/A</v>
      </c>
      <c r="CTF42" s="881" t="e">
        <v>#N/A</v>
      </c>
      <c r="CTG42" s="881" t="e">
        <v>#N/A</v>
      </c>
      <c r="CTH42" s="881" t="e">
        <v>#N/A</v>
      </c>
      <c r="CTI42" s="881" t="e">
        <v>#N/A</v>
      </c>
      <c r="CTJ42" s="881" t="e">
        <v>#N/A</v>
      </c>
      <c r="CTK42" s="881" t="e">
        <v>#N/A</v>
      </c>
      <c r="CTL42" s="881" t="e">
        <v>#N/A</v>
      </c>
      <c r="CTM42" s="881" t="e">
        <v>#N/A</v>
      </c>
      <c r="CTN42" s="881" t="e">
        <v>#N/A</v>
      </c>
      <c r="CTO42" s="881" t="e">
        <v>#N/A</v>
      </c>
      <c r="CTP42" s="881" t="e">
        <v>#N/A</v>
      </c>
      <c r="CTQ42" s="881" t="e">
        <v>#N/A</v>
      </c>
      <c r="CTR42" s="881" t="e">
        <v>#N/A</v>
      </c>
      <c r="CTS42" s="881" t="e">
        <v>#N/A</v>
      </c>
      <c r="CTT42" s="881" t="e">
        <v>#N/A</v>
      </c>
      <c r="CTU42" s="881" t="e">
        <v>#N/A</v>
      </c>
      <c r="CTV42" s="881" t="e">
        <v>#N/A</v>
      </c>
      <c r="CTW42" s="881" t="e">
        <v>#N/A</v>
      </c>
      <c r="CTX42" s="881" t="e">
        <v>#N/A</v>
      </c>
      <c r="CTY42" s="881" t="e">
        <v>#N/A</v>
      </c>
      <c r="CTZ42" s="881" t="e">
        <v>#N/A</v>
      </c>
      <c r="CUA42" s="881" t="e">
        <v>#N/A</v>
      </c>
      <c r="CUB42" s="881" t="e">
        <v>#N/A</v>
      </c>
      <c r="CUC42" s="881" t="e">
        <v>#N/A</v>
      </c>
      <c r="CUD42" s="881" t="e">
        <v>#N/A</v>
      </c>
      <c r="CUE42" s="881" t="e">
        <v>#N/A</v>
      </c>
      <c r="CUF42" s="881" t="e">
        <v>#N/A</v>
      </c>
      <c r="CUG42" s="881" t="e">
        <v>#N/A</v>
      </c>
      <c r="CUH42" s="881" t="e">
        <v>#N/A</v>
      </c>
      <c r="CUI42" s="881" t="e">
        <v>#N/A</v>
      </c>
      <c r="CUJ42" s="881" t="e">
        <v>#N/A</v>
      </c>
      <c r="CUK42" s="881" t="e">
        <v>#N/A</v>
      </c>
      <c r="CUL42" s="881" t="e">
        <v>#N/A</v>
      </c>
      <c r="CUM42" s="881" t="e">
        <v>#N/A</v>
      </c>
      <c r="CUN42" s="881" t="e">
        <v>#N/A</v>
      </c>
      <c r="CUO42" s="881" t="e">
        <v>#N/A</v>
      </c>
      <c r="CUP42" s="881" t="e">
        <v>#N/A</v>
      </c>
      <c r="CUQ42" s="881" t="e">
        <v>#N/A</v>
      </c>
      <c r="CUR42" s="881" t="e">
        <v>#N/A</v>
      </c>
      <c r="CUS42" s="881" t="e">
        <v>#N/A</v>
      </c>
      <c r="CUT42" s="881" t="e">
        <v>#N/A</v>
      </c>
      <c r="CUU42" s="881" t="e">
        <v>#N/A</v>
      </c>
      <c r="CUV42" s="881" t="e">
        <v>#N/A</v>
      </c>
      <c r="CUW42" s="881" t="e">
        <v>#N/A</v>
      </c>
      <c r="CUX42" s="881" t="e">
        <v>#N/A</v>
      </c>
      <c r="CUY42" s="881" t="e">
        <v>#N/A</v>
      </c>
      <c r="CUZ42" s="881" t="e">
        <v>#N/A</v>
      </c>
      <c r="CVA42" s="881" t="e">
        <v>#N/A</v>
      </c>
      <c r="CVB42" s="881" t="e">
        <v>#N/A</v>
      </c>
      <c r="CVC42" s="881" t="e">
        <v>#N/A</v>
      </c>
      <c r="CVD42" s="881" t="e">
        <v>#N/A</v>
      </c>
      <c r="CVE42" s="881" t="e">
        <v>#N/A</v>
      </c>
      <c r="CVF42" s="881" t="e">
        <v>#N/A</v>
      </c>
      <c r="CVG42" s="881" t="e">
        <v>#N/A</v>
      </c>
      <c r="CVH42" s="881" t="e">
        <v>#N/A</v>
      </c>
      <c r="CVI42" s="881" t="e">
        <v>#N/A</v>
      </c>
      <c r="CVJ42" s="881" t="e">
        <v>#N/A</v>
      </c>
      <c r="CVK42" s="881" t="e">
        <v>#N/A</v>
      </c>
      <c r="CVL42" s="881" t="e">
        <v>#N/A</v>
      </c>
      <c r="CVM42" s="881" t="e">
        <v>#N/A</v>
      </c>
      <c r="CVN42" s="881" t="e">
        <v>#N/A</v>
      </c>
      <c r="CVO42" s="881" t="e">
        <v>#N/A</v>
      </c>
      <c r="CVP42" s="881" t="e">
        <v>#N/A</v>
      </c>
      <c r="CVQ42" s="881" t="e">
        <v>#N/A</v>
      </c>
      <c r="CVR42" s="881" t="e">
        <v>#N/A</v>
      </c>
      <c r="CVS42" s="881" t="e">
        <v>#N/A</v>
      </c>
      <c r="CVT42" s="881" t="e">
        <v>#N/A</v>
      </c>
      <c r="CVU42" s="881" t="e">
        <v>#N/A</v>
      </c>
      <c r="CVV42" s="881" t="e">
        <v>#N/A</v>
      </c>
      <c r="CVW42" s="881" t="e">
        <v>#N/A</v>
      </c>
      <c r="CVX42" s="881" t="e">
        <v>#N/A</v>
      </c>
      <c r="CVY42" s="881" t="e">
        <v>#N/A</v>
      </c>
      <c r="CVZ42" s="881" t="e">
        <v>#N/A</v>
      </c>
      <c r="CWA42" s="881" t="e">
        <v>#N/A</v>
      </c>
      <c r="CWB42" s="881" t="e">
        <v>#N/A</v>
      </c>
      <c r="CWC42" s="881" t="e">
        <v>#N/A</v>
      </c>
      <c r="CWD42" s="881" t="e">
        <v>#N/A</v>
      </c>
      <c r="CWE42" s="881" t="e">
        <v>#N/A</v>
      </c>
      <c r="CWF42" s="881" t="e">
        <v>#N/A</v>
      </c>
      <c r="CWG42" s="881" t="e">
        <v>#N/A</v>
      </c>
      <c r="CWH42" s="881" t="e">
        <v>#N/A</v>
      </c>
      <c r="CWI42" s="881" t="e">
        <v>#N/A</v>
      </c>
      <c r="CWJ42" s="881" t="e">
        <v>#N/A</v>
      </c>
      <c r="CWK42" s="881" t="e">
        <v>#N/A</v>
      </c>
      <c r="CWL42" s="881" t="e">
        <v>#N/A</v>
      </c>
      <c r="CWM42" s="881" t="e">
        <v>#N/A</v>
      </c>
      <c r="CWN42" s="881" t="e">
        <v>#N/A</v>
      </c>
      <c r="CWO42" s="881" t="e">
        <v>#N/A</v>
      </c>
      <c r="CWP42" s="881" t="e">
        <v>#N/A</v>
      </c>
      <c r="CWQ42" s="881" t="e">
        <v>#N/A</v>
      </c>
      <c r="CWR42" s="881" t="e">
        <v>#N/A</v>
      </c>
      <c r="CWS42" s="881" t="e">
        <v>#N/A</v>
      </c>
      <c r="CWT42" s="881" t="e">
        <v>#N/A</v>
      </c>
      <c r="CWU42" s="881" t="e">
        <v>#N/A</v>
      </c>
      <c r="CWV42" s="881" t="e">
        <v>#N/A</v>
      </c>
      <c r="CWW42" s="881" t="e">
        <v>#N/A</v>
      </c>
      <c r="CWX42" s="881" t="e">
        <v>#N/A</v>
      </c>
      <c r="CWY42" s="881" t="e">
        <v>#N/A</v>
      </c>
      <c r="CWZ42" s="881" t="e">
        <v>#N/A</v>
      </c>
      <c r="CXA42" s="881" t="e">
        <v>#N/A</v>
      </c>
      <c r="CXB42" s="881" t="e">
        <v>#N/A</v>
      </c>
      <c r="CXC42" s="881" t="e">
        <v>#N/A</v>
      </c>
      <c r="CXD42" s="881" t="e">
        <v>#N/A</v>
      </c>
      <c r="CXE42" s="881" t="e">
        <v>#N/A</v>
      </c>
      <c r="CXF42" s="881" t="e">
        <v>#N/A</v>
      </c>
      <c r="CXG42" s="881" t="e">
        <v>#N/A</v>
      </c>
      <c r="CXH42" s="881" t="e">
        <v>#N/A</v>
      </c>
      <c r="CXI42" s="881" t="e">
        <v>#N/A</v>
      </c>
      <c r="CXJ42" s="881" t="e">
        <v>#N/A</v>
      </c>
      <c r="CXK42" s="881" t="e">
        <v>#N/A</v>
      </c>
      <c r="CXL42" s="881" t="e">
        <v>#N/A</v>
      </c>
      <c r="CXM42" s="881" t="e">
        <v>#N/A</v>
      </c>
      <c r="CXN42" s="881" t="e">
        <v>#N/A</v>
      </c>
      <c r="CXO42" s="881" t="e">
        <v>#N/A</v>
      </c>
      <c r="CXP42" s="881" t="e">
        <v>#N/A</v>
      </c>
      <c r="CXQ42" s="881" t="e">
        <v>#N/A</v>
      </c>
      <c r="CXR42" s="881" t="e">
        <v>#N/A</v>
      </c>
      <c r="CXS42" s="881" t="e">
        <v>#N/A</v>
      </c>
      <c r="CXT42" s="881" t="e">
        <v>#N/A</v>
      </c>
      <c r="CXU42" s="881" t="e">
        <v>#N/A</v>
      </c>
      <c r="CXV42" s="881" t="e">
        <v>#N/A</v>
      </c>
      <c r="CXW42" s="881" t="e">
        <v>#N/A</v>
      </c>
      <c r="CXX42" s="881" t="e">
        <v>#N/A</v>
      </c>
      <c r="CXY42" s="881" t="e">
        <v>#N/A</v>
      </c>
      <c r="CXZ42" s="881" t="e">
        <v>#N/A</v>
      </c>
      <c r="CYA42" s="881" t="e">
        <v>#N/A</v>
      </c>
      <c r="CYB42" s="881" t="e">
        <v>#N/A</v>
      </c>
      <c r="CYC42" s="881" t="e">
        <v>#N/A</v>
      </c>
      <c r="CYD42" s="881" t="e">
        <v>#N/A</v>
      </c>
      <c r="CYE42" s="881" t="e">
        <v>#N/A</v>
      </c>
      <c r="CYF42" s="881" t="e">
        <v>#N/A</v>
      </c>
      <c r="CYG42" s="881" t="e">
        <v>#N/A</v>
      </c>
      <c r="CYH42" s="881" t="e">
        <v>#N/A</v>
      </c>
      <c r="CYI42" s="881" t="e">
        <v>#N/A</v>
      </c>
      <c r="CYJ42" s="881" t="e">
        <v>#N/A</v>
      </c>
      <c r="CYK42" s="881" t="e">
        <v>#N/A</v>
      </c>
      <c r="CYL42" s="881" t="e">
        <v>#N/A</v>
      </c>
      <c r="CYM42" s="881" t="e">
        <v>#N/A</v>
      </c>
      <c r="CYN42" s="881" t="e">
        <v>#N/A</v>
      </c>
      <c r="CYO42" s="881" t="e">
        <v>#N/A</v>
      </c>
      <c r="CYP42" s="881" t="e">
        <v>#N/A</v>
      </c>
      <c r="CYQ42" s="881" t="e">
        <v>#N/A</v>
      </c>
      <c r="CYR42" s="881" t="e">
        <v>#N/A</v>
      </c>
      <c r="CYS42" s="881" t="e">
        <v>#N/A</v>
      </c>
      <c r="CYT42" s="881" t="e">
        <v>#N/A</v>
      </c>
      <c r="CYU42" s="881" t="e">
        <v>#N/A</v>
      </c>
      <c r="CYV42" s="881" t="e">
        <v>#N/A</v>
      </c>
      <c r="CYW42" s="881" t="e">
        <v>#N/A</v>
      </c>
      <c r="CYX42" s="881" t="e">
        <v>#N/A</v>
      </c>
      <c r="CYY42" s="881" t="e">
        <v>#N/A</v>
      </c>
      <c r="CYZ42" s="881" t="e">
        <v>#N/A</v>
      </c>
      <c r="CZA42" s="881" t="e">
        <v>#N/A</v>
      </c>
      <c r="CZB42" s="881" t="e">
        <v>#N/A</v>
      </c>
      <c r="CZC42" s="881" t="e">
        <v>#N/A</v>
      </c>
      <c r="CZD42" s="881" t="e">
        <v>#N/A</v>
      </c>
      <c r="CZE42" s="881" t="e">
        <v>#N/A</v>
      </c>
      <c r="CZF42" s="881" t="e">
        <v>#N/A</v>
      </c>
      <c r="CZG42" s="881" t="e">
        <v>#N/A</v>
      </c>
      <c r="CZH42" s="881" t="e">
        <v>#N/A</v>
      </c>
      <c r="CZI42" s="881" t="e">
        <v>#N/A</v>
      </c>
      <c r="CZJ42" s="881" t="e">
        <v>#N/A</v>
      </c>
      <c r="CZK42" s="881" t="e">
        <v>#N/A</v>
      </c>
      <c r="CZL42" s="881" t="e">
        <v>#N/A</v>
      </c>
      <c r="CZM42" s="881" t="e">
        <v>#N/A</v>
      </c>
      <c r="CZN42" s="881" t="e">
        <v>#N/A</v>
      </c>
      <c r="CZO42" s="881" t="e">
        <v>#N/A</v>
      </c>
      <c r="CZP42" s="881" t="e">
        <v>#N/A</v>
      </c>
      <c r="CZQ42" s="881" t="e">
        <v>#N/A</v>
      </c>
      <c r="CZR42" s="881" t="e">
        <v>#N/A</v>
      </c>
      <c r="CZS42" s="881" t="e">
        <v>#N/A</v>
      </c>
      <c r="CZT42" s="881" t="e">
        <v>#N/A</v>
      </c>
      <c r="CZU42" s="881" t="e">
        <v>#N/A</v>
      </c>
      <c r="CZV42" s="881" t="e">
        <v>#N/A</v>
      </c>
      <c r="CZW42" s="881" t="e">
        <v>#N/A</v>
      </c>
      <c r="CZX42" s="881" t="e">
        <v>#N/A</v>
      </c>
      <c r="CZY42" s="881" t="e">
        <v>#N/A</v>
      </c>
      <c r="CZZ42" s="881" t="e">
        <v>#N/A</v>
      </c>
      <c r="DAA42" s="881" t="e">
        <v>#N/A</v>
      </c>
      <c r="DAB42" s="881" t="e">
        <v>#N/A</v>
      </c>
      <c r="DAC42" s="881" t="e">
        <v>#N/A</v>
      </c>
      <c r="DAD42" s="881" t="e">
        <v>#N/A</v>
      </c>
      <c r="DAE42" s="881" t="e">
        <v>#N/A</v>
      </c>
      <c r="DAF42" s="881" t="e">
        <v>#N/A</v>
      </c>
      <c r="DAG42" s="881" t="e">
        <v>#N/A</v>
      </c>
      <c r="DAH42" s="881" t="e">
        <v>#N/A</v>
      </c>
      <c r="DAI42" s="881" t="e">
        <v>#N/A</v>
      </c>
      <c r="DAJ42" s="881" t="e">
        <v>#N/A</v>
      </c>
      <c r="DAK42" s="881" t="e">
        <v>#N/A</v>
      </c>
      <c r="DAL42" s="881" t="e">
        <v>#N/A</v>
      </c>
      <c r="DAM42" s="881" t="e">
        <v>#N/A</v>
      </c>
      <c r="DAN42" s="881" t="e">
        <v>#N/A</v>
      </c>
      <c r="DAO42" s="881" t="e">
        <v>#N/A</v>
      </c>
      <c r="DAP42" s="881" t="e">
        <v>#N/A</v>
      </c>
      <c r="DAQ42" s="881" t="e">
        <v>#N/A</v>
      </c>
      <c r="DAR42" s="881" t="e">
        <v>#N/A</v>
      </c>
      <c r="DAS42" s="881" t="e">
        <v>#N/A</v>
      </c>
      <c r="DAT42" s="881" t="e">
        <v>#N/A</v>
      </c>
      <c r="DAU42" s="881" t="e">
        <v>#N/A</v>
      </c>
      <c r="DAV42" s="881" t="e">
        <v>#N/A</v>
      </c>
      <c r="DAW42" s="881" t="e">
        <v>#N/A</v>
      </c>
      <c r="DAX42" s="881" t="e">
        <v>#N/A</v>
      </c>
      <c r="DAY42" s="881" t="e">
        <v>#N/A</v>
      </c>
      <c r="DAZ42" s="881" t="e">
        <v>#N/A</v>
      </c>
      <c r="DBA42" s="881" t="e">
        <v>#N/A</v>
      </c>
      <c r="DBB42" s="881" t="e">
        <v>#N/A</v>
      </c>
      <c r="DBC42" s="881" t="e">
        <v>#N/A</v>
      </c>
      <c r="DBD42" s="881" t="e">
        <v>#N/A</v>
      </c>
      <c r="DBE42" s="881" t="e">
        <v>#N/A</v>
      </c>
      <c r="DBF42" s="881" t="e">
        <v>#N/A</v>
      </c>
      <c r="DBG42" s="881" t="e">
        <v>#N/A</v>
      </c>
      <c r="DBH42" s="881" t="e">
        <v>#N/A</v>
      </c>
      <c r="DBI42" s="881" t="e">
        <v>#N/A</v>
      </c>
      <c r="DBJ42" s="881" t="e">
        <v>#N/A</v>
      </c>
      <c r="DBK42" s="881" t="e">
        <v>#N/A</v>
      </c>
      <c r="DBL42" s="881" t="e">
        <v>#N/A</v>
      </c>
      <c r="DBM42" s="881" t="e">
        <v>#N/A</v>
      </c>
      <c r="DBN42" s="881" t="e">
        <v>#N/A</v>
      </c>
      <c r="DBO42" s="881" t="e">
        <v>#N/A</v>
      </c>
      <c r="DBP42" s="881" t="e">
        <v>#N/A</v>
      </c>
      <c r="DBQ42" s="881" t="e">
        <v>#N/A</v>
      </c>
      <c r="DBR42" s="881" t="e">
        <v>#N/A</v>
      </c>
      <c r="DBS42" s="881" t="e">
        <v>#N/A</v>
      </c>
      <c r="DBT42" s="881" t="e">
        <v>#N/A</v>
      </c>
      <c r="DBU42" s="881" t="e">
        <v>#N/A</v>
      </c>
      <c r="DBV42" s="881" t="e">
        <v>#N/A</v>
      </c>
      <c r="DBW42" s="881" t="e">
        <v>#N/A</v>
      </c>
      <c r="DBX42" s="881" t="e">
        <v>#N/A</v>
      </c>
      <c r="DBY42" s="881" t="e">
        <v>#N/A</v>
      </c>
      <c r="DBZ42" s="881" t="e">
        <v>#N/A</v>
      </c>
      <c r="DCA42" s="881" t="e">
        <v>#N/A</v>
      </c>
      <c r="DCB42" s="881" t="e">
        <v>#N/A</v>
      </c>
      <c r="DCC42" s="881" t="e">
        <v>#N/A</v>
      </c>
      <c r="DCD42" s="881" t="e">
        <v>#N/A</v>
      </c>
      <c r="DCE42" s="881" t="e">
        <v>#N/A</v>
      </c>
      <c r="DCF42" s="881" t="e">
        <v>#N/A</v>
      </c>
      <c r="DCG42" s="881" t="e">
        <v>#N/A</v>
      </c>
      <c r="DCH42" s="881" t="e">
        <v>#N/A</v>
      </c>
      <c r="DCI42" s="881" t="e">
        <v>#N/A</v>
      </c>
      <c r="DCJ42" s="881" t="e">
        <v>#N/A</v>
      </c>
      <c r="DCK42" s="881" t="e">
        <v>#N/A</v>
      </c>
      <c r="DCL42" s="881" t="e">
        <v>#N/A</v>
      </c>
      <c r="DCM42" s="881" t="e">
        <v>#N/A</v>
      </c>
      <c r="DCN42" s="881" t="e">
        <v>#N/A</v>
      </c>
      <c r="DCO42" s="881" t="e">
        <v>#N/A</v>
      </c>
      <c r="DCP42" s="881" t="e">
        <v>#N/A</v>
      </c>
      <c r="DCQ42" s="881" t="e">
        <v>#N/A</v>
      </c>
      <c r="DCR42" s="881" t="e">
        <v>#N/A</v>
      </c>
      <c r="DCS42" s="881" t="e">
        <v>#N/A</v>
      </c>
      <c r="DCT42" s="881" t="e">
        <v>#N/A</v>
      </c>
      <c r="DCU42" s="881" t="e">
        <v>#N/A</v>
      </c>
      <c r="DCV42" s="881" t="e">
        <v>#N/A</v>
      </c>
      <c r="DCW42" s="881" t="e">
        <v>#N/A</v>
      </c>
      <c r="DCX42" s="881" t="e">
        <v>#N/A</v>
      </c>
      <c r="DCY42" s="881" t="e">
        <v>#N/A</v>
      </c>
      <c r="DCZ42" s="881" t="e">
        <v>#N/A</v>
      </c>
      <c r="DDA42" s="881" t="e">
        <v>#N/A</v>
      </c>
      <c r="DDB42" s="881" t="e">
        <v>#N/A</v>
      </c>
      <c r="DDC42" s="881" t="e">
        <v>#N/A</v>
      </c>
      <c r="DDD42" s="881" t="e">
        <v>#N/A</v>
      </c>
      <c r="DDE42" s="881" t="e">
        <v>#N/A</v>
      </c>
      <c r="DDF42" s="881" t="e">
        <v>#N/A</v>
      </c>
      <c r="DDG42" s="881" t="e">
        <v>#N/A</v>
      </c>
      <c r="DDH42" s="881" t="e">
        <v>#N/A</v>
      </c>
      <c r="DDI42" s="881" t="e">
        <v>#N/A</v>
      </c>
      <c r="DDJ42" s="881" t="e">
        <v>#N/A</v>
      </c>
      <c r="DDK42" s="881" t="e">
        <v>#N/A</v>
      </c>
      <c r="DDL42" s="881" t="e">
        <v>#N/A</v>
      </c>
      <c r="DDM42" s="881" t="e">
        <v>#N/A</v>
      </c>
      <c r="DDN42" s="881" t="e">
        <v>#N/A</v>
      </c>
      <c r="DDO42" s="881" t="e">
        <v>#N/A</v>
      </c>
      <c r="DDP42" s="881" t="e">
        <v>#N/A</v>
      </c>
      <c r="DDQ42" s="881" t="e">
        <v>#N/A</v>
      </c>
      <c r="DDR42" s="881" t="e">
        <v>#N/A</v>
      </c>
      <c r="DDS42" s="881" t="e">
        <v>#N/A</v>
      </c>
      <c r="DDT42" s="881" t="e">
        <v>#N/A</v>
      </c>
      <c r="DDU42" s="881" t="e">
        <v>#N/A</v>
      </c>
      <c r="DDV42" s="881" t="e">
        <v>#N/A</v>
      </c>
      <c r="DDW42" s="881" t="e">
        <v>#N/A</v>
      </c>
      <c r="DDX42" s="881" t="e">
        <v>#N/A</v>
      </c>
      <c r="DDY42" s="881" t="e">
        <v>#N/A</v>
      </c>
      <c r="DDZ42" s="881" t="e">
        <v>#N/A</v>
      </c>
      <c r="DEA42" s="881" t="e">
        <v>#N/A</v>
      </c>
      <c r="DEB42" s="881" t="e">
        <v>#N/A</v>
      </c>
      <c r="DEC42" s="881" t="e">
        <v>#N/A</v>
      </c>
      <c r="DED42" s="881" t="e">
        <v>#N/A</v>
      </c>
      <c r="DEE42" s="881" t="e">
        <v>#N/A</v>
      </c>
      <c r="DEF42" s="881" t="e">
        <v>#N/A</v>
      </c>
      <c r="DEG42" s="881" t="e">
        <v>#N/A</v>
      </c>
      <c r="DEH42" s="881" t="e">
        <v>#N/A</v>
      </c>
      <c r="DEI42" s="881" t="e">
        <v>#N/A</v>
      </c>
      <c r="DEJ42" s="881" t="e">
        <v>#N/A</v>
      </c>
      <c r="DEK42" s="881" t="e">
        <v>#N/A</v>
      </c>
      <c r="DEL42" s="881" t="e">
        <v>#N/A</v>
      </c>
      <c r="DEM42" s="881" t="e">
        <v>#N/A</v>
      </c>
      <c r="DEN42" s="881" t="e">
        <v>#N/A</v>
      </c>
      <c r="DEO42" s="881" t="e">
        <v>#N/A</v>
      </c>
      <c r="DEP42" s="881" t="e">
        <v>#N/A</v>
      </c>
      <c r="DEQ42" s="881" t="e">
        <v>#N/A</v>
      </c>
      <c r="DER42" s="881" t="e">
        <v>#N/A</v>
      </c>
      <c r="DES42" s="881" t="e">
        <v>#N/A</v>
      </c>
      <c r="DET42" s="881" t="e">
        <v>#N/A</v>
      </c>
      <c r="DEU42" s="881" t="e">
        <v>#N/A</v>
      </c>
      <c r="DEV42" s="881" t="e">
        <v>#N/A</v>
      </c>
      <c r="DEW42" s="881" t="e">
        <v>#N/A</v>
      </c>
      <c r="DEX42" s="881" t="e">
        <v>#N/A</v>
      </c>
      <c r="DEY42" s="881" t="e">
        <v>#N/A</v>
      </c>
      <c r="DEZ42" s="881" t="e">
        <v>#N/A</v>
      </c>
      <c r="DFA42" s="881" t="e">
        <v>#N/A</v>
      </c>
      <c r="DFB42" s="881" t="e">
        <v>#N/A</v>
      </c>
      <c r="DFC42" s="881" t="e">
        <v>#N/A</v>
      </c>
      <c r="DFD42" s="881" t="e">
        <v>#N/A</v>
      </c>
      <c r="DFE42" s="881" t="e">
        <v>#N/A</v>
      </c>
      <c r="DFF42" s="881" t="e">
        <v>#N/A</v>
      </c>
      <c r="DFG42" s="881" t="e">
        <v>#N/A</v>
      </c>
      <c r="DFH42" s="881" t="e">
        <v>#N/A</v>
      </c>
      <c r="DFI42" s="881" t="e">
        <v>#N/A</v>
      </c>
      <c r="DFJ42" s="881" t="e">
        <v>#N/A</v>
      </c>
      <c r="DFK42" s="881" t="e">
        <v>#N/A</v>
      </c>
      <c r="DFL42" s="881" t="e">
        <v>#N/A</v>
      </c>
      <c r="DFM42" s="881" t="e">
        <v>#N/A</v>
      </c>
      <c r="DFN42" s="881" t="e">
        <v>#N/A</v>
      </c>
      <c r="DFO42" s="881" t="e">
        <v>#N/A</v>
      </c>
      <c r="DFP42" s="881" t="e">
        <v>#N/A</v>
      </c>
      <c r="DFQ42" s="881" t="e">
        <v>#N/A</v>
      </c>
      <c r="DFR42" s="881" t="e">
        <v>#N/A</v>
      </c>
      <c r="DFS42" s="881" t="e">
        <v>#N/A</v>
      </c>
      <c r="DFT42" s="881" t="e">
        <v>#N/A</v>
      </c>
      <c r="DFU42" s="881" t="e">
        <v>#N/A</v>
      </c>
      <c r="DFV42" s="881" t="e">
        <v>#N/A</v>
      </c>
      <c r="DFW42" s="881" t="e">
        <v>#N/A</v>
      </c>
      <c r="DFX42" s="881" t="e">
        <v>#N/A</v>
      </c>
      <c r="DFY42" s="881" t="e">
        <v>#N/A</v>
      </c>
      <c r="DFZ42" s="881" t="e">
        <v>#N/A</v>
      </c>
      <c r="DGA42" s="881" t="e">
        <v>#N/A</v>
      </c>
      <c r="DGB42" s="881" t="e">
        <v>#N/A</v>
      </c>
      <c r="DGC42" s="881" t="e">
        <v>#N/A</v>
      </c>
      <c r="DGD42" s="881" t="e">
        <v>#N/A</v>
      </c>
      <c r="DGE42" s="881" t="e">
        <v>#N/A</v>
      </c>
      <c r="DGF42" s="881" t="e">
        <v>#N/A</v>
      </c>
      <c r="DGG42" s="881" t="e">
        <v>#N/A</v>
      </c>
      <c r="DGH42" s="881" t="e">
        <v>#N/A</v>
      </c>
      <c r="DGI42" s="881" t="e">
        <v>#N/A</v>
      </c>
      <c r="DGJ42" s="881" t="e">
        <v>#N/A</v>
      </c>
      <c r="DGK42" s="881" t="e">
        <v>#N/A</v>
      </c>
      <c r="DGL42" s="881" t="e">
        <v>#N/A</v>
      </c>
      <c r="DGM42" s="881" t="e">
        <v>#N/A</v>
      </c>
      <c r="DGN42" s="881" t="e">
        <v>#N/A</v>
      </c>
      <c r="DGO42" s="881" t="e">
        <v>#N/A</v>
      </c>
      <c r="DGP42" s="881" t="e">
        <v>#N/A</v>
      </c>
      <c r="DGQ42" s="881" t="e">
        <v>#N/A</v>
      </c>
      <c r="DGR42" s="881" t="e">
        <v>#N/A</v>
      </c>
      <c r="DGS42" s="881" t="e">
        <v>#N/A</v>
      </c>
      <c r="DGT42" s="881" t="e">
        <v>#N/A</v>
      </c>
      <c r="DGU42" s="881" t="e">
        <v>#N/A</v>
      </c>
      <c r="DGV42" s="881" t="e">
        <v>#N/A</v>
      </c>
      <c r="DGW42" s="881" t="e">
        <v>#N/A</v>
      </c>
      <c r="DGX42" s="881" t="e">
        <v>#N/A</v>
      </c>
      <c r="DGY42" s="881" t="e">
        <v>#N/A</v>
      </c>
      <c r="DGZ42" s="881" t="e">
        <v>#N/A</v>
      </c>
      <c r="DHA42" s="881" t="e">
        <v>#N/A</v>
      </c>
      <c r="DHB42" s="881" t="e">
        <v>#N/A</v>
      </c>
      <c r="DHC42" s="881" t="e">
        <v>#N/A</v>
      </c>
      <c r="DHD42" s="881" t="e">
        <v>#N/A</v>
      </c>
      <c r="DHE42" s="881" t="e">
        <v>#N/A</v>
      </c>
      <c r="DHF42" s="881" t="e">
        <v>#N/A</v>
      </c>
      <c r="DHG42" s="881" t="e">
        <v>#N/A</v>
      </c>
      <c r="DHH42" s="881" t="e">
        <v>#N/A</v>
      </c>
      <c r="DHI42" s="881" t="e">
        <v>#N/A</v>
      </c>
      <c r="DHJ42" s="881" t="e">
        <v>#N/A</v>
      </c>
      <c r="DHK42" s="881" t="e">
        <v>#N/A</v>
      </c>
      <c r="DHL42" s="881" t="e">
        <v>#N/A</v>
      </c>
      <c r="DHM42" s="881" t="e">
        <v>#N/A</v>
      </c>
      <c r="DHN42" s="881" t="e">
        <v>#N/A</v>
      </c>
      <c r="DHO42" s="881" t="e">
        <v>#N/A</v>
      </c>
      <c r="DHP42" s="881" t="e">
        <v>#N/A</v>
      </c>
      <c r="DHQ42" s="881" t="e">
        <v>#N/A</v>
      </c>
      <c r="DHR42" s="881" t="e">
        <v>#N/A</v>
      </c>
      <c r="DHS42" s="881" t="e">
        <v>#N/A</v>
      </c>
      <c r="DHT42" s="881" t="e">
        <v>#N/A</v>
      </c>
      <c r="DHU42" s="881" t="e">
        <v>#N/A</v>
      </c>
      <c r="DHV42" s="881" t="e">
        <v>#N/A</v>
      </c>
      <c r="DHW42" s="881" t="e">
        <v>#N/A</v>
      </c>
      <c r="DHX42" s="881" t="e">
        <v>#N/A</v>
      </c>
      <c r="DHY42" s="881" t="e">
        <v>#N/A</v>
      </c>
      <c r="DHZ42" s="881" t="e">
        <v>#N/A</v>
      </c>
      <c r="DIA42" s="881" t="e">
        <v>#N/A</v>
      </c>
      <c r="DIB42" s="881" t="e">
        <v>#N/A</v>
      </c>
      <c r="DIC42" s="881" t="e">
        <v>#N/A</v>
      </c>
      <c r="DID42" s="881" t="e">
        <v>#N/A</v>
      </c>
      <c r="DIE42" s="881" t="e">
        <v>#N/A</v>
      </c>
      <c r="DIF42" s="881" t="e">
        <v>#N/A</v>
      </c>
      <c r="DIG42" s="881" t="e">
        <v>#N/A</v>
      </c>
      <c r="DIH42" s="881" t="e">
        <v>#N/A</v>
      </c>
      <c r="DII42" s="881" t="e">
        <v>#N/A</v>
      </c>
      <c r="DIJ42" s="881" t="e">
        <v>#N/A</v>
      </c>
      <c r="DIK42" s="881" t="e">
        <v>#N/A</v>
      </c>
      <c r="DIL42" s="881" t="e">
        <v>#N/A</v>
      </c>
      <c r="DIM42" s="881" t="e">
        <v>#N/A</v>
      </c>
      <c r="DIN42" s="881" t="e">
        <v>#N/A</v>
      </c>
      <c r="DIO42" s="881" t="e">
        <v>#N/A</v>
      </c>
      <c r="DIP42" s="881" t="e">
        <v>#N/A</v>
      </c>
      <c r="DIQ42" s="881" t="e">
        <v>#N/A</v>
      </c>
      <c r="DIR42" s="881" t="e">
        <v>#N/A</v>
      </c>
      <c r="DIS42" s="881" t="e">
        <v>#N/A</v>
      </c>
      <c r="DIT42" s="881" t="e">
        <v>#N/A</v>
      </c>
      <c r="DIU42" s="881" t="e">
        <v>#N/A</v>
      </c>
      <c r="DIV42" s="881" t="e">
        <v>#N/A</v>
      </c>
      <c r="DIW42" s="881" t="e">
        <v>#N/A</v>
      </c>
      <c r="DIX42" s="881" t="e">
        <v>#N/A</v>
      </c>
      <c r="DIY42" s="881" t="e">
        <v>#N/A</v>
      </c>
      <c r="DIZ42" s="881" t="e">
        <v>#N/A</v>
      </c>
      <c r="DJA42" s="881" t="e">
        <v>#N/A</v>
      </c>
      <c r="DJB42" s="881" t="e">
        <v>#N/A</v>
      </c>
      <c r="DJC42" s="881" t="e">
        <v>#N/A</v>
      </c>
      <c r="DJD42" s="881" t="e">
        <v>#N/A</v>
      </c>
      <c r="DJE42" s="881" t="e">
        <v>#N/A</v>
      </c>
      <c r="DJF42" s="881" t="e">
        <v>#N/A</v>
      </c>
      <c r="DJG42" s="881" t="e">
        <v>#N/A</v>
      </c>
      <c r="DJH42" s="881" t="e">
        <v>#N/A</v>
      </c>
      <c r="DJI42" s="881" t="e">
        <v>#N/A</v>
      </c>
      <c r="DJJ42" s="881" t="e">
        <v>#N/A</v>
      </c>
      <c r="DJK42" s="881" t="e">
        <v>#N/A</v>
      </c>
      <c r="DJL42" s="881" t="e">
        <v>#N/A</v>
      </c>
      <c r="DJM42" s="881" t="e">
        <v>#N/A</v>
      </c>
      <c r="DJN42" s="881" t="e">
        <v>#N/A</v>
      </c>
      <c r="DJO42" s="881" t="e">
        <v>#N/A</v>
      </c>
      <c r="DJP42" s="881" t="e">
        <v>#N/A</v>
      </c>
      <c r="DJQ42" s="881" t="e">
        <v>#N/A</v>
      </c>
      <c r="DJR42" s="881" t="e">
        <v>#N/A</v>
      </c>
      <c r="DJS42" s="881" t="e">
        <v>#N/A</v>
      </c>
      <c r="DJT42" s="881" t="e">
        <v>#N/A</v>
      </c>
      <c r="DJU42" s="881" t="e">
        <v>#N/A</v>
      </c>
      <c r="DJV42" s="881" t="e">
        <v>#N/A</v>
      </c>
      <c r="DJW42" s="881" t="e">
        <v>#N/A</v>
      </c>
      <c r="DJX42" s="881" t="e">
        <v>#N/A</v>
      </c>
      <c r="DJY42" s="881" t="e">
        <v>#N/A</v>
      </c>
      <c r="DJZ42" s="881" t="e">
        <v>#N/A</v>
      </c>
      <c r="DKA42" s="881" t="e">
        <v>#N/A</v>
      </c>
      <c r="DKB42" s="881" t="e">
        <v>#N/A</v>
      </c>
      <c r="DKC42" s="881" t="e">
        <v>#N/A</v>
      </c>
      <c r="DKD42" s="881" t="e">
        <v>#N/A</v>
      </c>
      <c r="DKE42" s="881" t="e">
        <v>#N/A</v>
      </c>
      <c r="DKF42" s="881" t="e">
        <v>#N/A</v>
      </c>
      <c r="DKG42" s="881" t="e">
        <v>#N/A</v>
      </c>
      <c r="DKH42" s="881" t="e">
        <v>#N/A</v>
      </c>
      <c r="DKI42" s="881" t="e">
        <v>#N/A</v>
      </c>
      <c r="DKJ42" s="881" t="e">
        <v>#N/A</v>
      </c>
      <c r="DKK42" s="881" t="e">
        <v>#N/A</v>
      </c>
      <c r="DKL42" s="881" t="e">
        <v>#N/A</v>
      </c>
      <c r="DKM42" s="881" t="e">
        <v>#N/A</v>
      </c>
      <c r="DKN42" s="881" t="e">
        <v>#N/A</v>
      </c>
      <c r="DKO42" s="881" t="e">
        <v>#N/A</v>
      </c>
      <c r="DKP42" s="881" t="e">
        <v>#N/A</v>
      </c>
      <c r="DKQ42" s="881" t="e">
        <v>#N/A</v>
      </c>
      <c r="DKR42" s="881" t="e">
        <v>#N/A</v>
      </c>
      <c r="DKS42" s="881" t="e">
        <v>#N/A</v>
      </c>
      <c r="DKT42" s="881" t="e">
        <v>#N/A</v>
      </c>
      <c r="DKU42" s="881" t="e">
        <v>#N/A</v>
      </c>
      <c r="DKV42" s="881" t="e">
        <v>#N/A</v>
      </c>
      <c r="DKW42" s="881" t="e">
        <v>#N/A</v>
      </c>
      <c r="DKX42" s="881" t="e">
        <v>#N/A</v>
      </c>
      <c r="DKY42" s="881" t="e">
        <v>#N/A</v>
      </c>
      <c r="DKZ42" s="881" t="e">
        <v>#N/A</v>
      </c>
      <c r="DLA42" s="881" t="e">
        <v>#N/A</v>
      </c>
      <c r="DLB42" s="881" t="e">
        <v>#N/A</v>
      </c>
      <c r="DLC42" s="881" t="e">
        <v>#N/A</v>
      </c>
      <c r="DLD42" s="881" t="e">
        <v>#N/A</v>
      </c>
      <c r="DLE42" s="881" t="e">
        <v>#N/A</v>
      </c>
      <c r="DLF42" s="881" t="e">
        <v>#N/A</v>
      </c>
      <c r="DLG42" s="881" t="e">
        <v>#N/A</v>
      </c>
      <c r="DLH42" s="881" t="e">
        <v>#N/A</v>
      </c>
      <c r="DLI42" s="881" t="e">
        <v>#N/A</v>
      </c>
      <c r="DLJ42" s="881" t="e">
        <v>#N/A</v>
      </c>
      <c r="DLK42" s="881" t="e">
        <v>#N/A</v>
      </c>
      <c r="DLL42" s="881" t="e">
        <v>#N/A</v>
      </c>
      <c r="DLM42" s="881" t="e">
        <v>#N/A</v>
      </c>
      <c r="DLN42" s="881" t="e">
        <v>#N/A</v>
      </c>
      <c r="DLO42" s="881" t="e">
        <v>#N/A</v>
      </c>
      <c r="DLP42" s="881" t="e">
        <v>#N/A</v>
      </c>
      <c r="DLQ42" s="881" t="e">
        <v>#N/A</v>
      </c>
      <c r="DLR42" s="881" t="e">
        <v>#N/A</v>
      </c>
      <c r="DLS42" s="881" t="e">
        <v>#N/A</v>
      </c>
      <c r="DLT42" s="881" t="e">
        <v>#N/A</v>
      </c>
      <c r="DLU42" s="881" t="e">
        <v>#N/A</v>
      </c>
      <c r="DLV42" s="881" t="e">
        <v>#N/A</v>
      </c>
      <c r="DLW42" s="881" t="e">
        <v>#N/A</v>
      </c>
      <c r="DLX42" s="881" t="e">
        <v>#N/A</v>
      </c>
      <c r="DLY42" s="881" t="e">
        <v>#N/A</v>
      </c>
      <c r="DLZ42" s="881" t="e">
        <v>#N/A</v>
      </c>
      <c r="DMA42" s="881" t="e">
        <v>#N/A</v>
      </c>
      <c r="DMB42" s="881" t="e">
        <v>#N/A</v>
      </c>
      <c r="DMC42" s="881" t="e">
        <v>#N/A</v>
      </c>
      <c r="DMD42" s="881" t="e">
        <v>#N/A</v>
      </c>
      <c r="DME42" s="881" t="e">
        <v>#N/A</v>
      </c>
      <c r="DMF42" s="881" t="e">
        <v>#N/A</v>
      </c>
      <c r="DMG42" s="881" t="e">
        <v>#N/A</v>
      </c>
      <c r="DMH42" s="881" t="e">
        <v>#N/A</v>
      </c>
      <c r="DMI42" s="881" t="e">
        <v>#N/A</v>
      </c>
      <c r="DMJ42" s="881" t="e">
        <v>#N/A</v>
      </c>
      <c r="DMK42" s="881" t="e">
        <v>#N/A</v>
      </c>
      <c r="DML42" s="881" t="e">
        <v>#N/A</v>
      </c>
      <c r="DMM42" s="881" t="e">
        <v>#N/A</v>
      </c>
      <c r="DMN42" s="881" t="e">
        <v>#N/A</v>
      </c>
      <c r="DMO42" s="881" t="e">
        <v>#N/A</v>
      </c>
      <c r="DMP42" s="881" t="e">
        <v>#N/A</v>
      </c>
      <c r="DMQ42" s="881" t="e">
        <v>#N/A</v>
      </c>
      <c r="DMR42" s="881" t="e">
        <v>#N/A</v>
      </c>
      <c r="DMS42" s="881" t="e">
        <v>#N/A</v>
      </c>
      <c r="DMT42" s="881" t="e">
        <v>#N/A</v>
      </c>
      <c r="DMU42" s="881" t="e">
        <v>#N/A</v>
      </c>
      <c r="DMV42" s="881" t="e">
        <v>#N/A</v>
      </c>
      <c r="DMW42" s="881" t="e">
        <v>#N/A</v>
      </c>
      <c r="DMX42" s="881" t="e">
        <v>#N/A</v>
      </c>
      <c r="DMY42" s="881" t="e">
        <v>#N/A</v>
      </c>
      <c r="DMZ42" s="881" t="e">
        <v>#N/A</v>
      </c>
      <c r="DNA42" s="881" t="e">
        <v>#N/A</v>
      </c>
      <c r="DNB42" s="881" t="e">
        <v>#N/A</v>
      </c>
      <c r="DNC42" s="881" t="e">
        <v>#N/A</v>
      </c>
      <c r="DND42" s="881" t="e">
        <v>#N/A</v>
      </c>
      <c r="DNE42" s="881" t="e">
        <v>#N/A</v>
      </c>
      <c r="DNF42" s="881" t="e">
        <v>#N/A</v>
      </c>
      <c r="DNG42" s="881" t="e">
        <v>#N/A</v>
      </c>
      <c r="DNH42" s="881" t="e">
        <v>#N/A</v>
      </c>
      <c r="DNI42" s="881" t="e">
        <v>#N/A</v>
      </c>
      <c r="DNJ42" s="881" t="e">
        <v>#N/A</v>
      </c>
      <c r="DNK42" s="881" t="e">
        <v>#N/A</v>
      </c>
      <c r="DNL42" s="881" t="e">
        <v>#N/A</v>
      </c>
      <c r="DNM42" s="881" t="e">
        <v>#N/A</v>
      </c>
      <c r="DNN42" s="881" t="e">
        <v>#N/A</v>
      </c>
      <c r="DNO42" s="881" t="e">
        <v>#N/A</v>
      </c>
      <c r="DNP42" s="881" t="e">
        <v>#N/A</v>
      </c>
      <c r="DNQ42" s="881" t="e">
        <v>#N/A</v>
      </c>
      <c r="DNR42" s="881" t="e">
        <v>#N/A</v>
      </c>
      <c r="DNS42" s="881" t="e">
        <v>#N/A</v>
      </c>
      <c r="DNT42" s="881" t="e">
        <v>#N/A</v>
      </c>
      <c r="DNU42" s="881" t="e">
        <v>#N/A</v>
      </c>
      <c r="DNV42" s="881" t="e">
        <v>#N/A</v>
      </c>
      <c r="DNW42" s="881" t="e">
        <v>#N/A</v>
      </c>
      <c r="DNX42" s="881" t="e">
        <v>#N/A</v>
      </c>
      <c r="DNY42" s="881" t="e">
        <v>#N/A</v>
      </c>
      <c r="DNZ42" s="881" t="e">
        <v>#N/A</v>
      </c>
      <c r="DOA42" s="881" t="e">
        <v>#N/A</v>
      </c>
      <c r="DOB42" s="881" t="e">
        <v>#N/A</v>
      </c>
      <c r="DOC42" s="881" t="e">
        <v>#N/A</v>
      </c>
      <c r="DOD42" s="881" t="e">
        <v>#N/A</v>
      </c>
      <c r="DOE42" s="881" t="e">
        <v>#N/A</v>
      </c>
      <c r="DOF42" s="881" t="e">
        <v>#N/A</v>
      </c>
      <c r="DOG42" s="881" t="e">
        <v>#N/A</v>
      </c>
      <c r="DOH42" s="881" t="e">
        <v>#N/A</v>
      </c>
      <c r="DOI42" s="881" t="e">
        <v>#N/A</v>
      </c>
      <c r="DOJ42" s="881" t="e">
        <v>#N/A</v>
      </c>
      <c r="DOK42" s="881" t="e">
        <v>#N/A</v>
      </c>
      <c r="DOL42" s="881" t="e">
        <v>#N/A</v>
      </c>
      <c r="DOM42" s="881" t="e">
        <v>#N/A</v>
      </c>
      <c r="DON42" s="881" t="e">
        <v>#N/A</v>
      </c>
      <c r="DOO42" s="881" t="e">
        <v>#N/A</v>
      </c>
      <c r="DOP42" s="881" t="e">
        <v>#N/A</v>
      </c>
      <c r="DOQ42" s="881" t="e">
        <v>#N/A</v>
      </c>
      <c r="DOR42" s="881" t="e">
        <v>#N/A</v>
      </c>
      <c r="DOS42" s="881" t="e">
        <v>#N/A</v>
      </c>
      <c r="DOT42" s="881" t="e">
        <v>#N/A</v>
      </c>
      <c r="DOU42" s="881" t="e">
        <v>#N/A</v>
      </c>
      <c r="DOV42" s="881" t="e">
        <v>#N/A</v>
      </c>
      <c r="DOW42" s="881" t="e">
        <v>#N/A</v>
      </c>
      <c r="DOX42" s="881" t="e">
        <v>#N/A</v>
      </c>
      <c r="DOY42" s="881" t="e">
        <v>#N/A</v>
      </c>
      <c r="DOZ42" s="881" t="e">
        <v>#N/A</v>
      </c>
      <c r="DPA42" s="881" t="e">
        <v>#N/A</v>
      </c>
      <c r="DPB42" s="881" t="e">
        <v>#N/A</v>
      </c>
      <c r="DPC42" s="881" t="e">
        <v>#N/A</v>
      </c>
      <c r="DPD42" s="881" t="e">
        <v>#N/A</v>
      </c>
      <c r="DPE42" s="881" t="e">
        <v>#N/A</v>
      </c>
      <c r="DPF42" s="881" t="e">
        <v>#N/A</v>
      </c>
      <c r="DPG42" s="881" t="e">
        <v>#N/A</v>
      </c>
      <c r="DPH42" s="881" t="e">
        <v>#N/A</v>
      </c>
      <c r="DPI42" s="881" t="e">
        <v>#N/A</v>
      </c>
      <c r="DPJ42" s="881" t="e">
        <v>#N/A</v>
      </c>
      <c r="DPK42" s="881" t="e">
        <v>#N/A</v>
      </c>
      <c r="DPL42" s="881" t="e">
        <v>#N/A</v>
      </c>
      <c r="DPM42" s="881" t="e">
        <v>#N/A</v>
      </c>
      <c r="DPN42" s="881" t="e">
        <v>#N/A</v>
      </c>
      <c r="DPO42" s="881" t="e">
        <v>#N/A</v>
      </c>
      <c r="DPP42" s="881" t="e">
        <v>#N/A</v>
      </c>
      <c r="DPQ42" s="881" t="e">
        <v>#N/A</v>
      </c>
      <c r="DPR42" s="881" t="e">
        <v>#N/A</v>
      </c>
      <c r="DPS42" s="881" t="e">
        <v>#N/A</v>
      </c>
      <c r="DPT42" s="881" t="e">
        <v>#N/A</v>
      </c>
      <c r="DPU42" s="881" t="e">
        <v>#N/A</v>
      </c>
      <c r="DPV42" s="881" t="e">
        <v>#N/A</v>
      </c>
      <c r="DPW42" s="881" t="e">
        <v>#N/A</v>
      </c>
      <c r="DPX42" s="881" t="e">
        <v>#N/A</v>
      </c>
      <c r="DPY42" s="881" t="e">
        <v>#N/A</v>
      </c>
      <c r="DPZ42" s="881" t="e">
        <v>#N/A</v>
      </c>
      <c r="DQA42" s="881" t="e">
        <v>#N/A</v>
      </c>
      <c r="DQB42" s="881" t="e">
        <v>#N/A</v>
      </c>
      <c r="DQC42" s="881" t="e">
        <v>#N/A</v>
      </c>
      <c r="DQD42" s="881" t="e">
        <v>#N/A</v>
      </c>
      <c r="DQE42" s="881" t="e">
        <v>#N/A</v>
      </c>
      <c r="DQF42" s="881" t="e">
        <v>#N/A</v>
      </c>
      <c r="DQG42" s="881" t="e">
        <v>#N/A</v>
      </c>
      <c r="DQH42" s="881" t="e">
        <v>#N/A</v>
      </c>
      <c r="DQI42" s="881" t="e">
        <v>#N/A</v>
      </c>
      <c r="DQJ42" s="881" t="e">
        <v>#N/A</v>
      </c>
      <c r="DQK42" s="881" t="e">
        <v>#N/A</v>
      </c>
      <c r="DQL42" s="881" t="e">
        <v>#N/A</v>
      </c>
      <c r="DQM42" s="881" t="e">
        <v>#N/A</v>
      </c>
      <c r="DQN42" s="881" t="e">
        <v>#N/A</v>
      </c>
      <c r="DQO42" s="881" t="e">
        <v>#N/A</v>
      </c>
      <c r="DQP42" s="881" t="e">
        <v>#N/A</v>
      </c>
      <c r="DQQ42" s="881" t="e">
        <v>#N/A</v>
      </c>
      <c r="DQR42" s="881" t="e">
        <v>#N/A</v>
      </c>
      <c r="DQS42" s="881" t="e">
        <v>#N/A</v>
      </c>
      <c r="DQT42" s="881" t="e">
        <v>#N/A</v>
      </c>
      <c r="DQU42" s="881" t="e">
        <v>#N/A</v>
      </c>
      <c r="DQV42" s="881" t="e">
        <v>#N/A</v>
      </c>
      <c r="DQW42" s="881" t="e">
        <v>#N/A</v>
      </c>
      <c r="DQX42" s="881" t="e">
        <v>#N/A</v>
      </c>
      <c r="DQY42" s="881" t="e">
        <v>#N/A</v>
      </c>
      <c r="DQZ42" s="881" t="e">
        <v>#N/A</v>
      </c>
      <c r="DRA42" s="881" t="e">
        <v>#N/A</v>
      </c>
      <c r="DRB42" s="881" t="e">
        <v>#N/A</v>
      </c>
      <c r="DRC42" s="881" t="e">
        <v>#N/A</v>
      </c>
      <c r="DRD42" s="881" t="e">
        <v>#N/A</v>
      </c>
      <c r="DRE42" s="881" t="e">
        <v>#N/A</v>
      </c>
      <c r="DRF42" s="881" t="e">
        <v>#N/A</v>
      </c>
      <c r="DRG42" s="881" t="e">
        <v>#N/A</v>
      </c>
      <c r="DRH42" s="881" t="e">
        <v>#N/A</v>
      </c>
      <c r="DRI42" s="881" t="e">
        <v>#N/A</v>
      </c>
      <c r="DRJ42" s="881" t="e">
        <v>#N/A</v>
      </c>
      <c r="DRK42" s="881" t="e">
        <v>#N/A</v>
      </c>
      <c r="DRL42" s="881" t="e">
        <v>#N/A</v>
      </c>
      <c r="DRM42" s="881" t="e">
        <v>#N/A</v>
      </c>
      <c r="DRN42" s="881" t="e">
        <v>#N/A</v>
      </c>
      <c r="DRO42" s="881" t="e">
        <v>#N/A</v>
      </c>
      <c r="DRP42" s="881" t="e">
        <v>#N/A</v>
      </c>
      <c r="DRQ42" s="881" t="e">
        <v>#N/A</v>
      </c>
      <c r="DRR42" s="881" t="e">
        <v>#N/A</v>
      </c>
      <c r="DRS42" s="881" t="e">
        <v>#N/A</v>
      </c>
      <c r="DRT42" s="881" t="e">
        <v>#N/A</v>
      </c>
      <c r="DRU42" s="881" t="e">
        <v>#N/A</v>
      </c>
      <c r="DRV42" s="881" t="e">
        <v>#N/A</v>
      </c>
      <c r="DRW42" s="881" t="e">
        <v>#N/A</v>
      </c>
      <c r="DRX42" s="881" t="e">
        <v>#N/A</v>
      </c>
      <c r="DRY42" s="881" t="e">
        <v>#N/A</v>
      </c>
      <c r="DRZ42" s="881" t="e">
        <v>#N/A</v>
      </c>
      <c r="DSA42" s="881" t="e">
        <v>#N/A</v>
      </c>
      <c r="DSB42" s="881" t="e">
        <v>#N/A</v>
      </c>
      <c r="DSC42" s="881" t="e">
        <v>#N/A</v>
      </c>
      <c r="DSD42" s="881" t="e">
        <v>#N/A</v>
      </c>
      <c r="DSE42" s="881" t="e">
        <v>#N/A</v>
      </c>
      <c r="DSF42" s="881" t="e">
        <v>#N/A</v>
      </c>
      <c r="DSG42" s="881" t="e">
        <v>#N/A</v>
      </c>
      <c r="DSH42" s="881" t="e">
        <v>#N/A</v>
      </c>
      <c r="DSI42" s="881" t="e">
        <v>#N/A</v>
      </c>
      <c r="DSJ42" s="881" t="e">
        <v>#N/A</v>
      </c>
      <c r="DSK42" s="881" t="e">
        <v>#N/A</v>
      </c>
      <c r="DSL42" s="881" t="e">
        <v>#N/A</v>
      </c>
      <c r="DSM42" s="881" t="e">
        <v>#N/A</v>
      </c>
      <c r="DSN42" s="881" t="e">
        <v>#N/A</v>
      </c>
      <c r="DSO42" s="881" t="e">
        <v>#N/A</v>
      </c>
      <c r="DSP42" s="881" t="e">
        <v>#N/A</v>
      </c>
      <c r="DSQ42" s="881" t="e">
        <v>#N/A</v>
      </c>
      <c r="DSR42" s="881" t="e">
        <v>#N/A</v>
      </c>
      <c r="DSS42" s="881" t="e">
        <v>#N/A</v>
      </c>
      <c r="DST42" s="881" t="e">
        <v>#N/A</v>
      </c>
      <c r="DSU42" s="881" t="e">
        <v>#N/A</v>
      </c>
      <c r="DSV42" s="881" t="e">
        <v>#N/A</v>
      </c>
      <c r="DSW42" s="881" t="e">
        <v>#N/A</v>
      </c>
      <c r="DSX42" s="881" t="e">
        <v>#N/A</v>
      </c>
      <c r="DSY42" s="881" t="e">
        <v>#N/A</v>
      </c>
      <c r="DSZ42" s="881" t="e">
        <v>#N/A</v>
      </c>
      <c r="DTA42" s="881" t="e">
        <v>#N/A</v>
      </c>
      <c r="DTB42" s="881" t="e">
        <v>#N/A</v>
      </c>
      <c r="DTC42" s="881" t="e">
        <v>#N/A</v>
      </c>
      <c r="DTD42" s="881" t="e">
        <v>#N/A</v>
      </c>
      <c r="DTE42" s="881" t="e">
        <v>#N/A</v>
      </c>
      <c r="DTF42" s="881" t="e">
        <v>#N/A</v>
      </c>
      <c r="DTG42" s="881" t="e">
        <v>#N/A</v>
      </c>
      <c r="DTH42" s="881" t="e">
        <v>#N/A</v>
      </c>
      <c r="DTI42" s="881" t="e">
        <v>#N/A</v>
      </c>
      <c r="DTJ42" s="881" t="e">
        <v>#N/A</v>
      </c>
      <c r="DTK42" s="881" t="e">
        <v>#N/A</v>
      </c>
      <c r="DTL42" s="881" t="e">
        <v>#N/A</v>
      </c>
      <c r="DTM42" s="881" t="e">
        <v>#N/A</v>
      </c>
      <c r="DTN42" s="881" t="e">
        <v>#N/A</v>
      </c>
      <c r="DTO42" s="881" t="e">
        <v>#N/A</v>
      </c>
      <c r="DTP42" s="881" t="e">
        <v>#N/A</v>
      </c>
      <c r="DTQ42" s="881" t="e">
        <v>#N/A</v>
      </c>
      <c r="DTR42" s="881" t="e">
        <v>#N/A</v>
      </c>
      <c r="DTS42" s="881" t="e">
        <v>#N/A</v>
      </c>
      <c r="DTT42" s="881" t="e">
        <v>#N/A</v>
      </c>
      <c r="DTU42" s="881" t="e">
        <v>#N/A</v>
      </c>
      <c r="DTV42" s="881" t="e">
        <v>#N/A</v>
      </c>
      <c r="DTW42" s="881" t="e">
        <v>#N/A</v>
      </c>
      <c r="DTX42" s="881" t="e">
        <v>#N/A</v>
      </c>
      <c r="DTY42" s="881" t="e">
        <v>#N/A</v>
      </c>
      <c r="DTZ42" s="881" t="e">
        <v>#N/A</v>
      </c>
      <c r="DUA42" s="881" t="e">
        <v>#N/A</v>
      </c>
      <c r="DUB42" s="881" t="e">
        <v>#N/A</v>
      </c>
      <c r="DUC42" s="881" t="e">
        <v>#N/A</v>
      </c>
      <c r="DUD42" s="881" t="e">
        <v>#N/A</v>
      </c>
      <c r="DUE42" s="881" t="e">
        <v>#N/A</v>
      </c>
      <c r="DUF42" s="881" t="e">
        <v>#N/A</v>
      </c>
      <c r="DUG42" s="881" t="e">
        <v>#N/A</v>
      </c>
      <c r="DUH42" s="881" t="e">
        <v>#N/A</v>
      </c>
      <c r="DUI42" s="881" t="e">
        <v>#N/A</v>
      </c>
      <c r="DUJ42" s="881" t="e">
        <v>#N/A</v>
      </c>
      <c r="DUK42" s="881" t="e">
        <v>#N/A</v>
      </c>
      <c r="DUL42" s="881" t="e">
        <v>#N/A</v>
      </c>
      <c r="DUM42" s="881" t="e">
        <v>#N/A</v>
      </c>
      <c r="DUN42" s="881" t="e">
        <v>#N/A</v>
      </c>
      <c r="DUO42" s="881" t="e">
        <v>#N/A</v>
      </c>
      <c r="DUP42" s="881" t="e">
        <v>#N/A</v>
      </c>
      <c r="DUQ42" s="881" t="e">
        <v>#N/A</v>
      </c>
      <c r="DUR42" s="881" t="e">
        <v>#N/A</v>
      </c>
      <c r="DUS42" s="881" t="e">
        <v>#N/A</v>
      </c>
      <c r="DUT42" s="881" t="e">
        <v>#N/A</v>
      </c>
      <c r="DUU42" s="881" t="e">
        <v>#N/A</v>
      </c>
      <c r="DUV42" s="881" t="e">
        <v>#N/A</v>
      </c>
      <c r="DUW42" s="881" t="e">
        <v>#N/A</v>
      </c>
      <c r="DUX42" s="881" t="e">
        <v>#N/A</v>
      </c>
      <c r="DUY42" s="881" t="e">
        <v>#N/A</v>
      </c>
      <c r="DUZ42" s="881" t="e">
        <v>#N/A</v>
      </c>
      <c r="DVA42" s="881" t="e">
        <v>#N/A</v>
      </c>
      <c r="DVB42" s="881" t="e">
        <v>#N/A</v>
      </c>
      <c r="DVC42" s="881" t="e">
        <v>#N/A</v>
      </c>
      <c r="DVD42" s="881" t="e">
        <v>#N/A</v>
      </c>
      <c r="DVE42" s="881" t="e">
        <v>#N/A</v>
      </c>
      <c r="DVF42" s="881" t="e">
        <v>#N/A</v>
      </c>
      <c r="DVG42" s="881" t="e">
        <v>#N/A</v>
      </c>
      <c r="DVH42" s="881" t="e">
        <v>#N/A</v>
      </c>
      <c r="DVI42" s="881" t="e">
        <v>#N/A</v>
      </c>
      <c r="DVJ42" s="881" t="e">
        <v>#N/A</v>
      </c>
      <c r="DVK42" s="881" t="e">
        <v>#N/A</v>
      </c>
      <c r="DVL42" s="881" t="e">
        <v>#N/A</v>
      </c>
      <c r="DVM42" s="881" t="e">
        <v>#N/A</v>
      </c>
      <c r="DVN42" s="881" t="e">
        <v>#N/A</v>
      </c>
      <c r="DVO42" s="881" t="e">
        <v>#N/A</v>
      </c>
      <c r="DVP42" s="881" t="e">
        <v>#N/A</v>
      </c>
      <c r="DVQ42" s="881" t="e">
        <v>#N/A</v>
      </c>
      <c r="DVR42" s="881" t="e">
        <v>#N/A</v>
      </c>
      <c r="DVS42" s="881" t="e">
        <v>#N/A</v>
      </c>
      <c r="DVT42" s="881" t="e">
        <v>#N/A</v>
      </c>
      <c r="DVU42" s="881" t="e">
        <v>#N/A</v>
      </c>
      <c r="DVV42" s="881" t="e">
        <v>#N/A</v>
      </c>
      <c r="DVW42" s="881" t="e">
        <v>#N/A</v>
      </c>
      <c r="DVX42" s="881" t="e">
        <v>#N/A</v>
      </c>
      <c r="DVY42" s="881" t="e">
        <v>#N/A</v>
      </c>
      <c r="DVZ42" s="881" t="e">
        <v>#N/A</v>
      </c>
      <c r="DWA42" s="881" t="e">
        <v>#N/A</v>
      </c>
      <c r="DWB42" s="881" t="e">
        <v>#N/A</v>
      </c>
      <c r="DWC42" s="881" t="e">
        <v>#N/A</v>
      </c>
      <c r="DWD42" s="881" t="e">
        <v>#N/A</v>
      </c>
      <c r="DWE42" s="881" t="e">
        <v>#N/A</v>
      </c>
      <c r="DWF42" s="881" t="e">
        <v>#N/A</v>
      </c>
      <c r="DWG42" s="881" t="e">
        <v>#N/A</v>
      </c>
      <c r="DWH42" s="881" t="e">
        <v>#N/A</v>
      </c>
      <c r="DWI42" s="881" t="e">
        <v>#N/A</v>
      </c>
      <c r="DWJ42" s="881" t="e">
        <v>#N/A</v>
      </c>
      <c r="DWK42" s="881" t="e">
        <v>#N/A</v>
      </c>
      <c r="DWL42" s="881" t="e">
        <v>#N/A</v>
      </c>
      <c r="DWM42" s="881" t="e">
        <v>#N/A</v>
      </c>
      <c r="DWN42" s="881" t="e">
        <v>#N/A</v>
      </c>
      <c r="DWO42" s="881" t="e">
        <v>#N/A</v>
      </c>
      <c r="DWP42" s="881" t="e">
        <v>#N/A</v>
      </c>
      <c r="DWQ42" s="881" t="e">
        <v>#N/A</v>
      </c>
      <c r="DWR42" s="881" t="e">
        <v>#N/A</v>
      </c>
      <c r="DWS42" s="881" t="e">
        <v>#N/A</v>
      </c>
      <c r="DWT42" s="881" t="e">
        <v>#N/A</v>
      </c>
      <c r="DWU42" s="881" t="e">
        <v>#N/A</v>
      </c>
      <c r="DWV42" s="881" t="e">
        <v>#N/A</v>
      </c>
      <c r="DWW42" s="881" t="e">
        <v>#N/A</v>
      </c>
      <c r="DWX42" s="881" t="e">
        <v>#N/A</v>
      </c>
      <c r="DWY42" s="881" t="e">
        <v>#N/A</v>
      </c>
      <c r="DWZ42" s="881" t="e">
        <v>#N/A</v>
      </c>
      <c r="DXA42" s="881" t="e">
        <v>#N/A</v>
      </c>
      <c r="DXB42" s="881" t="e">
        <v>#N/A</v>
      </c>
      <c r="DXC42" s="881" t="e">
        <v>#N/A</v>
      </c>
      <c r="DXD42" s="881" t="e">
        <v>#N/A</v>
      </c>
      <c r="DXE42" s="881" t="e">
        <v>#N/A</v>
      </c>
      <c r="DXF42" s="881" t="e">
        <v>#N/A</v>
      </c>
      <c r="DXG42" s="881" t="e">
        <v>#N/A</v>
      </c>
      <c r="DXH42" s="881" t="e">
        <v>#N/A</v>
      </c>
      <c r="DXI42" s="881" t="e">
        <v>#N/A</v>
      </c>
      <c r="DXJ42" s="881" t="e">
        <v>#N/A</v>
      </c>
      <c r="DXK42" s="881" t="e">
        <v>#N/A</v>
      </c>
      <c r="DXL42" s="881" t="e">
        <v>#N/A</v>
      </c>
      <c r="DXM42" s="881" t="e">
        <v>#N/A</v>
      </c>
      <c r="DXN42" s="881" t="e">
        <v>#N/A</v>
      </c>
      <c r="DXO42" s="881" t="e">
        <v>#N/A</v>
      </c>
      <c r="DXP42" s="881" t="e">
        <v>#N/A</v>
      </c>
      <c r="DXQ42" s="881" t="e">
        <v>#N/A</v>
      </c>
      <c r="DXR42" s="881" t="e">
        <v>#N/A</v>
      </c>
      <c r="DXS42" s="881" t="e">
        <v>#N/A</v>
      </c>
      <c r="DXT42" s="881" t="e">
        <v>#N/A</v>
      </c>
      <c r="DXU42" s="881" t="e">
        <v>#N/A</v>
      </c>
      <c r="DXV42" s="881" t="e">
        <v>#N/A</v>
      </c>
      <c r="DXW42" s="881" t="e">
        <v>#N/A</v>
      </c>
      <c r="DXX42" s="881" t="e">
        <v>#N/A</v>
      </c>
      <c r="DXY42" s="881" t="e">
        <v>#N/A</v>
      </c>
      <c r="DXZ42" s="881" t="e">
        <v>#N/A</v>
      </c>
      <c r="DYA42" s="881" t="e">
        <v>#N/A</v>
      </c>
      <c r="DYB42" s="881" t="e">
        <v>#N/A</v>
      </c>
      <c r="DYC42" s="881" t="e">
        <v>#N/A</v>
      </c>
      <c r="DYD42" s="881" t="e">
        <v>#N/A</v>
      </c>
      <c r="DYE42" s="881" t="e">
        <v>#N/A</v>
      </c>
      <c r="DYF42" s="881" t="e">
        <v>#N/A</v>
      </c>
      <c r="DYG42" s="881" t="e">
        <v>#N/A</v>
      </c>
      <c r="DYH42" s="881" t="e">
        <v>#N/A</v>
      </c>
      <c r="DYI42" s="881" t="e">
        <v>#N/A</v>
      </c>
      <c r="DYJ42" s="881" t="e">
        <v>#N/A</v>
      </c>
      <c r="DYK42" s="881" t="e">
        <v>#N/A</v>
      </c>
      <c r="DYL42" s="881" t="e">
        <v>#N/A</v>
      </c>
      <c r="DYM42" s="881" t="e">
        <v>#N/A</v>
      </c>
      <c r="DYN42" s="881" t="e">
        <v>#N/A</v>
      </c>
      <c r="DYO42" s="881" t="e">
        <v>#N/A</v>
      </c>
      <c r="DYP42" s="881" t="e">
        <v>#N/A</v>
      </c>
      <c r="DYQ42" s="881" t="e">
        <v>#N/A</v>
      </c>
      <c r="DYR42" s="881" t="e">
        <v>#N/A</v>
      </c>
      <c r="DYS42" s="881" t="e">
        <v>#N/A</v>
      </c>
      <c r="DYT42" s="881" t="e">
        <v>#N/A</v>
      </c>
      <c r="DYU42" s="881" t="e">
        <v>#N/A</v>
      </c>
      <c r="DYV42" s="881" t="e">
        <v>#N/A</v>
      </c>
      <c r="DYW42" s="881" t="e">
        <v>#N/A</v>
      </c>
      <c r="DYX42" s="881" t="e">
        <v>#N/A</v>
      </c>
      <c r="DYY42" s="881" t="e">
        <v>#N/A</v>
      </c>
      <c r="DYZ42" s="881" t="e">
        <v>#N/A</v>
      </c>
      <c r="DZA42" s="881" t="e">
        <v>#N/A</v>
      </c>
      <c r="DZB42" s="881" t="e">
        <v>#N/A</v>
      </c>
      <c r="DZC42" s="881" t="e">
        <v>#N/A</v>
      </c>
      <c r="DZD42" s="881" t="e">
        <v>#N/A</v>
      </c>
      <c r="DZE42" s="881" t="e">
        <v>#N/A</v>
      </c>
      <c r="DZF42" s="881" t="e">
        <v>#N/A</v>
      </c>
      <c r="DZG42" s="881" t="e">
        <v>#N/A</v>
      </c>
      <c r="DZH42" s="881" t="e">
        <v>#N/A</v>
      </c>
      <c r="DZI42" s="881" t="e">
        <v>#N/A</v>
      </c>
      <c r="DZJ42" s="881" t="e">
        <v>#N/A</v>
      </c>
      <c r="DZK42" s="881" t="e">
        <v>#N/A</v>
      </c>
      <c r="DZL42" s="881" t="e">
        <v>#N/A</v>
      </c>
      <c r="DZM42" s="881" t="e">
        <v>#N/A</v>
      </c>
      <c r="DZN42" s="881" t="e">
        <v>#N/A</v>
      </c>
      <c r="DZO42" s="881" t="e">
        <v>#N/A</v>
      </c>
      <c r="DZP42" s="881" t="e">
        <v>#N/A</v>
      </c>
      <c r="DZQ42" s="881" t="e">
        <v>#N/A</v>
      </c>
      <c r="DZR42" s="881" t="e">
        <v>#N/A</v>
      </c>
      <c r="DZS42" s="881" t="e">
        <v>#N/A</v>
      </c>
      <c r="DZT42" s="881" t="e">
        <v>#N/A</v>
      </c>
      <c r="DZU42" s="881" t="e">
        <v>#N/A</v>
      </c>
      <c r="DZV42" s="881" t="e">
        <v>#N/A</v>
      </c>
      <c r="DZW42" s="881" t="e">
        <v>#N/A</v>
      </c>
      <c r="DZX42" s="881" t="e">
        <v>#N/A</v>
      </c>
      <c r="DZY42" s="881" t="e">
        <v>#N/A</v>
      </c>
      <c r="DZZ42" s="881" t="e">
        <v>#N/A</v>
      </c>
      <c r="EAA42" s="881" t="e">
        <v>#N/A</v>
      </c>
      <c r="EAB42" s="881" t="e">
        <v>#N/A</v>
      </c>
      <c r="EAC42" s="881" t="e">
        <v>#N/A</v>
      </c>
      <c r="EAD42" s="881" t="e">
        <v>#N/A</v>
      </c>
      <c r="EAE42" s="881" t="e">
        <v>#N/A</v>
      </c>
      <c r="EAF42" s="881" t="e">
        <v>#N/A</v>
      </c>
      <c r="EAG42" s="881" t="e">
        <v>#N/A</v>
      </c>
      <c r="EAH42" s="881" t="e">
        <v>#N/A</v>
      </c>
      <c r="EAI42" s="881" t="e">
        <v>#N/A</v>
      </c>
      <c r="EAJ42" s="881" t="e">
        <v>#N/A</v>
      </c>
      <c r="EAK42" s="881" t="e">
        <v>#N/A</v>
      </c>
      <c r="EAL42" s="881" t="e">
        <v>#N/A</v>
      </c>
      <c r="EAM42" s="881" t="e">
        <v>#N/A</v>
      </c>
      <c r="EAN42" s="881" t="e">
        <v>#N/A</v>
      </c>
      <c r="EAO42" s="881" t="e">
        <v>#N/A</v>
      </c>
      <c r="EAP42" s="881" t="e">
        <v>#N/A</v>
      </c>
      <c r="EAQ42" s="881" t="e">
        <v>#N/A</v>
      </c>
      <c r="EAR42" s="881" t="e">
        <v>#N/A</v>
      </c>
      <c r="EAS42" s="881" t="e">
        <v>#N/A</v>
      </c>
      <c r="EAT42" s="881" t="e">
        <v>#N/A</v>
      </c>
      <c r="EAU42" s="881" t="e">
        <v>#N/A</v>
      </c>
      <c r="EAV42" s="881" t="e">
        <v>#N/A</v>
      </c>
      <c r="EAW42" s="881" t="e">
        <v>#N/A</v>
      </c>
      <c r="EAX42" s="881" t="e">
        <v>#N/A</v>
      </c>
      <c r="EAY42" s="881" t="e">
        <v>#N/A</v>
      </c>
      <c r="EAZ42" s="881" t="e">
        <v>#N/A</v>
      </c>
      <c r="EBA42" s="881" t="e">
        <v>#N/A</v>
      </c>
      <c r="EBB42" s="881" t="e">
        <v>#N/A</v>
      </c>
      <c r="EBC42" s="881" t="e">
        <v>#N/A</v>
      </c>
      <c r="EBD42" s="881" t="e">
        <v>#N/A</v>
      </c>
      <c r="EBE42" s="881" t="e">
        <v>#N/A</v>
      </c>
      <c r="EBF42" s="881" t="e">
        <v>#N/A</v>
      </c>
      <c r="EBG42" s="881" t="e">
        <v>#N/A</v>
      </c>
      <c r="EBH42" s="881" t="e">
        <v>#N/A</v>
      </c>
      <c r="EBI42" s="881" t="e">
        <v>#N/A</v>
      </c>
      <c r="EBJ42" s="881" t="e">
        <v>#N/A</v>
      </c>
      <c r="EBK42" s="881" t="e">
        <v>#N/A</v>
      </c>
      <c r="EBL42" s="881" t="e">
        <v>#N/A</v>
      </c>
      <c r="EBM42" s="881" t="e">
        <v>#N/A</v>
      </c>
      <c r="EBN42" s="881" t="e">
        <v>#N/A</v>
      </c>
      <c r="EBO42" s="881" t="e">
        <v>#N/A</v>
      </c>
      <c r="EBP42" s="881" t="e">
        <v>#N/A</v>
      </c>
      <c r="EBQ42" s="881" t="e">
        <v>#N/A</v>
      </c>
      <c r="EBR42" s="881" t="e">
        <v>#N/A</v>
      </c>
      <c r="EBS42" s="881" t="e">
        <v>#N/A</v>
      </c>
      <c r="EBT42" s="881" t="e">
        <v>#N/A</v>
      </c>
      <c r="EBU42" s="881" t="e">
        <v>#N/A</v>
      </c>
      <c r="EBV42" s="881" t="e">
        <v>#N/A</v>
      </c>
      <c r="EBW42" s="881" t="e">
        <v>#N/A</v>
      </c>
      <c r="EBX42" s="881" t="e">
        <v>#N/A</v>
      </c>
      <c r="EBY42" s="881" t="e">
        <v>#N/A</v>
      </c>
      <c r="EBZ42" s="881" t="e">
        <v>#N/A</v>
      </c>
      <c r="ECA42" s="881" t="e">
        <v>#N/A</v>
      </c>
      <c r="ECB42" s="881" t="e">
        <v>#N/A</v>
      </c>
      <c r="ECC42" s="881" t="e">
        <v>#N/A</v>
      </c>
      <c r="ECD42" s="881" t="e">
        <v>#N/A</v>
      </c>
      <c r="ECE42" s="881" t="e">
        <v>#N/A</v>
      </c>
      <c r="ECF42" s="881" t="e">
        <v>#N/A</v>
      </c>
      <c r="ECG42" s="881" t="e">
        <v>#N/A</v>
      </c>
      <c r="ECH42" s="881" t="e">
        <v>#N/A</v>
      </c>
      <c r="ECI42" s="881" t="e">
        <v>#N/A</v>
      </c>
      <c r="ECJ42" s="881" t="e">
        <v>#N/A</v>
      </c>
      <c r="ECK42" s="881" t="e">
        <v>#N/A</v>
      </c>
      <c r="ECL42" s="881" t="e">
        <v>#N/A</v>
      </c>
      <c r="ECM42" s="881" t="e">
        <v>#N/A</v>
      </c>
      <c r="ECN42" s="881" t="e">
        <v>#N/A</v>
      </c>
      <c r="ECO42" s="881" t="e">
        <v>#N/A</v>
      </c>
      <c r="ECP42" s="881" t="e">
        <v>#N/A</v>
      </c>
      <c r="ECQ42" s="881" t="e">
        <v>#N/A</v>
      </c>
      <c r="ECR42" s="881" t="e">
        <v>#N/A</v>
      </c>
      <c r="ECS42" s="881" t="e">
        <v>#N/A</v>
      </c>
      <c r="ECT42" s="881" t="e">
        <v>#N/A</v>
      </c>
      <c r="ECU42" s="881" t="e">
        <v>#N/A</v>
      </c>
      <c r="ECV42" s="881" t="e">
        <v>#N/A</v>
      </c>
      <c r="ECW42" s="881" t="e">
        <v>#N/A</v>
      </c>
      <c r="ECX42" s="881" t="e">
        <v>#N/A</v>
      </c>
      <c r="ECY42" s="881" t="e">
        <v>#N/A</v>
      </c>
      <c r="ECZ42" s="881" t="e">
        <v>#N/A</v>
      </c>
      <c r="EDA42" s="881" t="e">
        <v>#N/A</v>
      </c>
      <c r="EDB42" s="881" t="e">
        <v>#N/A</v>
      </c>
      <c r="EDC42" s="881" t="e">
        <v>#N/A</v>
      </c>
      <c r="EDD42" s="881" t="e">
        <v>#N/A</v>
      </c>
      <c r="EDE42" s="881" t="e">
        <v>#N/A</v>
      </c>
      <c r="EDF42" s="881" t="e">
        <v>#N/A</v>
      </c>
      <c r="EDG42" s="881" t="e">
        <v>#N/A</v>
      </c>
      <c r="EDH42" s="881" t="e">
        <v>#N/A</v>
      </c>
      <c r="EDI42" s="881" t="e">
        <v>#N/A</v>
      </c>
      <c r="EDJ42" s="881" t="e">
        <v>#N/A</v>
      </c>
      <c r="EDK42" s="881" t="e">
        <v>#N/A</v>
      </c>
      <c r="EDL42" s="881" t="e">
        <v>#N/A</v>
      </c>
      <c r="EDM42" s="881" t="e">
        <v>#N/A</v>
      </c>
      <c r="EDN42" s="881" t="e">
        <v>#N/A</v>
      </c>
      <c r="EDO42" s="881" t="e">
        <v>#N/A</v>
      </c>
      <c r="EDP42" s="881" t="e">
        <v>#N/A</v>
      </c>
      <c r="EDQ42" s="881" t="e">
        <v>#N/A</v>
      </c>
      <c r="EDR42" s="881" t="e">
        <v>#N/A</v>
      </c>
      <c r="EDS42" s="881" t="e">
        <v>#N/A</v>
      </c>
      <c r="EDT42" s="881" t="e">
        <v>#N/A</v>
      </c>
      <c r="EDU42" s="881" t="e">
        <v>#N/A</v>
      </c>
      <c r="EDV42" s="881" t="e">
        <v>#N/A</v>
      </c>
      <c r="EDW42" s="881" t="e">
        <v>#N/A</v>
      </c>
      <c r="EDX42" s="881" t="e">
        <v>#N/A</v>
      </c>
      <c r="EDY42" s="881" t="e">
        <v>#N/A</v>
      </c>
      <c r="EDZ42" s="881" t="e">
        <v>#N/A</v>
      </c>
      <c r="EEA42" s="881" t="e">
        <v>#N/A</v>
      </c>
      <c r="EEB42" s="881" t="e">
        <v>#N/A</v>
      </c>
      <c r="EEC42" s="881" t="e">
        <v>#N/A</v>
      </c>
      <c r="EED42" s="881" t="e">
        <v>#N/A</v>
      </c>
      <c r="EEE42" s="881" t="e">
        <v>#N/A</v>
      </c>
      <c r="EEF42" s="881" t="e">
        <v>#N/A</v>
      </c>
      <c r="EEG42" s="881" t="e">
        <v>#N/A</v>
      </c>
      <c r="EEH42" s="881" t="e">
        <v>#N/A</v>
      </c>
      <c r="EEI42" s="881" t="e">
        <v>#N/A</v>
      </c>
      <c r="EEJ42" s="881" t="e">
        <v>#N/A</v>
      </c>
      <c r="EEK42" s="881" t="e">
        <v>#N/A</v>
      </c>
      <c r="EEL42" s="881" t="e">
        <v>#N/A</v>
      </c>
      <c r="EEM42" s="881" t="e">
        <v>#N/A</v>
      </c>
      <c r="EEN42" s="881" t="e">
        <v>#N/A</v>
      </c>
      <c r="EEO42" s="881" t="e">
        <v>#N/A</v>
      </c>
      <c r="EEP42" s="881" t="e">
        <v>#N/A</v>
      </c>
      <c r="EEQ42" s="881" t="e">
        <v>#N/A</v>
      </c>
      <c r="EER42" s="881" t="e">
        <v>#N/A</v>
      </c>
      <c r="EES42" s="881" t="e">
        <v>#N/A</v>
      </c>
      <c r="EET42" s="881" t="e">
        <v>#N/A</v>
      </c>
      <c r="EEU42" s="881" t="e">
        <v>#N/A</v>
      </c>
      <c r="EEV42" s="881" t="e">
        <v>#N/A</v>
      </c>
      <c r="EEW42" s="881" t="e">
        <v>#N/A</v>
      </c>
      <c r="EEX42" s="881" t="e">
        <v>#N/A</v>
      </c>
      <c r="EEY42" s="881" t="e">
        <v>#N/A</v>
      </c>
      <c r="EEZ42" s="881" t="e">
        <v>#N/A</v>
      </c>
      <c r="EFA42" s="881" t="e">
        <v>#N/A</v>
      </c>
      <c r="EFB42" s="881" t="e">
        <v>#N/A</v>
      </c>
      <c r="EFC42" s="881" t="e">
        <v>#N/A</v>
      </c>
      <c r="EFD42" s="881" t="e">
        <v>#N/A</v>
      </c>
      <c r="EFE42" s="881" t="e">
        <v>#N/A</v>
      </c>
      <c r="EFF42" s="881" t="e">
        <v>#N/A</v>
      </c>
      <c r="EFG42" s="881" t="e">
        <v>#N/A</v>
      </c>
      <c r="EFH42" s="881" t="e">
        <v>#N/A</v>
      </c>
      <c r="EFI42" s="881" t="e">
        <v>#N/A</v>
      </c>
      <c r="EFJ42" s="881" t="e">
        <v>#N/A</v>
      </c>
      <c r="EFK42" s="881" t="e">
        <v>#N/A</v>
      </c>
      <c r="EFL42" s="881" t="e">
        <v>#N/A</v>
      </c>
      <c r="EFM42" s="881" t="e">
        <v>#N/A</v>
      </c>
      <c r="EFN42" s="881" t="e">
        <v>#N/A</v>
      </c>
      <c r="EFO42" s="881" t="e">
        <v>#N/A</v>
      </c>
      <c r="EFP42" s="881" t="e">
        <v>#N/A</v>
      </c>
      <c r="EFQ42" s="881" t="e">
        <v>#N/A</v>
      </c>
      <c r="EFR42" s="881" t="e">
        <v>#N/A</v>
      </c>
      <c r="EFS42" s="881" t="e">
        <v>#N/A</v>
      </c>
      <c r="EFT42" s="881" t="e">
        <v>#N/A</v>
      </c>
      <c r="EFU42" s="881" t="e">
        <v>#N/A</v>
      </c>
      <c r="EFV42" s="881" t="e">
        <v>#N/A</v>
      </c>
      <c r="EFW42" s="881" t="e">
        <v>#N/A</v>
      </c>
      <c r="EFX42" s="881" t="e">
        <v>#N/A</v>
      </c>
      <c r="EFY42" s="881" t="e">
        <v>#N/A</v>
      </c>
      <c r="EFZ42" s="881" t="e">
        <v>#N/A</v>
      </c>
      <c r="EGA42" s="881" t="e">
        <v>#N/A</v>
      </c>
      <c r="EGB42" s="881" t="e">
        <v>#N/A</v>
      </c>
      <c r="EGC42" s="881" t="e">
        <v>#N/A</v>
      </c>
      <c r="EGD42" s="881" t="e">
        <v>#N/A</v>
      </c>
      <c r="EGE42" s="881" t="e">
        <v>#N/A</v>
      </c>
      <c r="EGF42" s="881" t="e">
        <v>#N/A</v>
      </c>
      <c r="EGG42" s="881" t="e">
        <v>#N/A</v>
      </c>
      <c r="EGH42" s="881" t="e">
        <v>#N/A</v>
      </c>
      <c r="EGI42" s="881" t="e">
        <v>#N/A</v>
      </c>
      <c r="EGJ42" s="881" t="e">
        <v>#N/A</v>
      </c>
      <c r="EGK42" s="881" t="e">
        <v>#N/A</v>
      </c>
      <c r="EGL42" s="881" t="e">
        <v>#N/A</v>
      </c>
      <c r="EGM42" s="881" t="e">
        <v>#N/A</v>
      </c>
      <c r="EGN42" s="881" t="e">
        <v>#N/A</v>
      </c>
      <c r="EGO42" s="881" t="e">
        <v>#N/A</v>
      </c>
      <c r="EGP42" s="881" t="e">
        <v>#N/A</v>
      </c>
      <c r="EGQ42" s="881" t="e">
        <v>#N/A</v>
      </c>
      <c r="EGR42" s="881" t="e">
        <v>#N/A</v>
      </c>
      <c r="EGS42" s="881" t="e">
        <v>#N/A</v>
      </c>
      <c r="EGT42" s="881" t="e">
        <v>#N/A</v>
      </c>
      <c r="EGU42" s="881" t="e">
        <v>#N/A</v>
      </c>
      <c r="EGV42" s="881" t="e">
        <v>#N/A</v>
      </c>
      <c r="EGW42" s="881" t="e">
        <v>#N/A</v>
      </c>
      <c r="EGX42" s="881" t="e">
        <v>#N/A</v>
      </c>
      <c r="EGY42" s="881" t="e">
        <v>#N/A</v>
      </c>
      <c r="EGZ42" s="881" t="e">
        <v>#N/A</v>
      </c>
      <c r="EHA42" s="881" t="e">
        <v>#N/A</v>
      </c>
      <c r="EHB42" s="881" t="e">
        <v>#N/A</v>
      </c>
      <c r="EHC42" s="881" t="e">
        <v>#N/A</v>
      </c>
      <c r="EHD42" s="881" t="e">
        <v>#N/A</v>
      </c>
      <c r="EHE42" s="881" t="e">
        <v>#N/A</v>
      </c>
      <c r="EHF42" s="881" t="e">
        <v>#N/A</v>
      </c>
      <c r="EHG42" s="881" t="e">
        <v>#N/A</v>
      </c>
      <c r="EHH42" s="881" t="e">
        <v>#N/A</v>
      </c>
      <c r="EHI42" s="881" t="e">
        <v>#N/A</v>
      </c>
      <c r="EHJ42" s="881" t="e">
        <v>#N/A</v>
      </c>
      <c r="EHK42" s="881" t="e">
        <v>#N/A</v>
      </c>
      <c r="EHL42" s="881" t="e">
        <v>#N/A</v>
      </c>
      <c r="EHM42" s="881" t="e">
        <v>#N/A</v>
      </c>
      <c r="EHN42" s="881" t="e">
        <v>#N/A</v>
      </c>
      <c r="EHO42" s="881" t="e">
        <v>#N/A</v>
      </c>
      <c r="EHP42" s="881" t="e">
        <v>#N/A</v>
      </c>
      <c r="EHQ42" s="881" t="e">
        <v>#N/A</v>
      </c>
      <c r="EHR42" s="881" t="e">
        <v>#N/A</v>
      </c>
      <c r="EHS42" s="881" t="e">
        <v>#N/A</v>
      </c>
      <c r="EHT42" s="881" t="e">
        <v>#N/A</v>
      </c>
      <c r="EHU42" s="881" t="e">
        <v>#N/A</v>
      </c>
      <c r="EHV42" s="881" t="e">
        <v>#N/A</v>
      </c>
      <c r="EHW42" s="881" t="e">
        <v>#N/A</v>
      </c>
      <c r="EHX42" s="881" t="e">
        <v>#N/A</v>
      </c>
      <c r="EHY42" s="881" t="e">
        <v>#N/A</v>
      </c>
      <c r="EHZ42" s="881" t="e">
        <v>#N/A</v>
      </c>
      <c r="EIA42" s="881" t="e">
        <v>#N/A</v>
      </c>
      <c r="EIB42" s="881" t="e">
        <v>#N/A</v>
      </c>
      <c r="EIC42" s="881" t="e">
        <v>#N/A</v>
      </c>
      <c r="EID42" s="881" t="e">
        <v>#N/A</v>
      </c>
      <c r="EIE42" s="881" t="e">
        <v>#N/A</v>
      </c>
      <c r="EIF42" s="881" t="e">
        <v>#N/A</v>
      </c>
      <c r="EIG42" s="881" t="e">
        <v>#N/A</v>
      </c>
      <c r="EIH42" s="881" t="e">
        <v>#N/A</v>
      </c>
      <c r="EII42" s="881" t="e">
        <v>#N/A</v>
      </c>
      <c r="EIJ42" s="881" t="e">
        <v>#N/A</v>
      </c>
      <c r="EIK42" s="881" t="e">
        <v>#N/A</v>
      </c>
      <c r="EIL42" s="881" t="e">
        <v>#N/A</v>
      </c>
      <c r="EIM42" s="881" t="e">
        <v>#N/A</v>
      </c>
      <c r="EIN42" s="881" t="e">
        <v>#N/A</v>
      </c>
      <c r="EIO42" s="881" t="e">
        <v>#N/A</v>
      </c>
      <c r="EIP42" s="881" t="e">
        <v>#N/A</v>
      </c>
      <c r="EIQ42" s="881" t="e">
        <v>#N/A</v>
      </c>
      <c r="EIR42" s="881" t="e">
        <v>#N/A</v>
      </c>
      <c r="EIS42" s="881" t="e">
        <v>#N/A</v>
      </c>
      <c r="EIT42" s="881" t="e">
        <v>#N/A</v>
      </c>
      <c r="EIU42" s="881" t="e">
        <v>#N/A</v>
      </c>
      <c r="EIV42" s="881" t="e">
        <v>#N/A</v>
      </c>
      <c r="EIW42" s="881" t="e">
        <v>#N/A</v>
      </c>
      <c r="EIX42" s="881" t="e">
        <v>#N/A</v>
      </c>
      <c r="EIY42" s="881" t="e">
        <v>#N/A</v>
      </c>
      <c r="EIZ42" s="881" t="e">
        <v>#N/A</v>
      </c>
      <c r="EJA42" s="881" t="e">
        <v>#N/A</v>
      </c>
      <c r="EJB42" s="881" t="e">
        <v>#N/A</v>
      </c>
      <c r="EJC42" s="881" t="e">
        <v>#N/A</v>
      </c>
      <c r="EJD42" s="881" t="e">
        <v>#N/A</v>
      </c>
      <c r="EJE42" s="881" t="e">
        <v>#N/A</v>
      </c>
      <c r="EJF42" s="881" t="e">
        <v>#N/A</v>
      </c>
      <c r="EJG42" s="881" t="e">
        <v>#N/A</v>
      </c>
      <c r="EJH42" s="881" t="e">
        <v>#N/A</v>
      </c>
      <c r="EJI42" s="881" t="e">
        <v>#N/A</v>
      </c>
      <c r="EJJ42" s="881" t="e">
        <v>#N/A</v>
      </c>
      <c r="EJK42" s="881" t="e">
        <v>#N/A</v>
      </c>
      <c r="EJL42" s="881" t="e">
        <v>#N/A</v>
      </c>
      <c r="EJM42" s="881" t="e">
        <v>#N/A</v>
      </c>
      <c r="EJN42" s="881" t="e">
        <v>#N/A</v>
      </c>
      <c r="EJO42" s="881" t="e">
        <v>#N/A</v>
      </c>
      <c r="EJP42" s="881" t="e">
        <v>#N/A</v>
      </c>
      <c r="EJQ42" s="881" t="e">
        <v>#N/A</v>
      </c>
      <c r="EJR42" s="881" t="e">
        <v>#N/A</v>
      </c>
      <c r="EJS42" s="881" t="e">
        <v>#N/A</v>
      </c>
      <c r="EJT42" s="881" t="e">
        <v>#N/A</v>
      </c>
      <c r="EJU42" s="881" t="e">
        <v>#N/A</v>
      </c>
      <c r="EJV42" s="881" t="e">
        <v>#N/A</v>
      </c>
      <c r="EJW42" s="881" t="e">
        <v>#N/A</v>
      </c>
      <c r="EJX42" s="881" t="e">
        <v>#N/A</v>
      </c>
      <c r="EJY42" s="881" t="e">
        <v>#N/A</v>
      </c>
      <c r="EJZ42" s="881" t="e">
        <v>#N/A</v>
      </c>
      <c r="EKA42" s="881" t="e">
        <v>#N/A</v>
      </c>
      <c r="EKB42" s="881" t="e">
        <v>#N/A</v>
      </c>
      <c r="EKC42" s="881" t="e">
        <v>#N/A</v>
      </c>
      <c r="EKD42" s="881" t="e">
        <v>#N/A</v>
      </c>
      <c r="EKE42" s="881" t="e">
        <v>#N/A</v>
      </c>
      <c r="EKF42" s="881" t="e">
        <v>#N/A</v>
      </c>
      <c r="EKG42" s="881" t="e">
        <v>#N/A</v>
      </c>
      <c r="EKH42" s="881" t="e">
        <v>#N/A</v>
      </c>
      <c r="EKI42" s="881" t="e">
        <v>#N/A</v>
      </c>
      <c r="EKJ42" s="881" t="e">
        <v>#N/A</v>
      </c>
      <c r="EKK42" s="881" t="e">
        <v>#N/A</v>
      </c>
      <c r="EKL42" s="881" t="e">
        <v>#N/A</v>
      </c>
      <c r="EKM42" s="881" t="e">
        <v>#N/A</v>
      </c>
      <c r="EKN42" s="881" t="e">
        <v>#N/A</v>
      </c>
      <c r="EKO42" s="881" t="e">
        <v>#N/A</v>
      </c>
      <c r="EKP42" s="881" t="e">
        <v>#N/A</v>
      </c>
      <c r="EKQ42" s="881" t="e">
        <v>#N/A</v>
      </c>
      <c r="EKR42" s="881" t="e">
        <v>#N/A</v>
      </c>
      <c r="EKS42" s="881" t="e">
        <v>#N/A</v>
      </c>
      <c r="EKT42" s="881" t="e">
        <v>#N/A</v>
      </c>
      <c r="EKU42" s="881" t="e">
        <v>#N/A</v>
      </c>
      <c r="EKV42" s="881" t="e">
        <v>#N/A</v>
      </c>
      <c r="EKW42" s="881" t="e">
        <v>#N/A</v>
      </c>
      <c r="EKX42" s="881" t="e">
        <v>#N/A</v>
      </c>
      <c r="EKY42" s="881" t="e">
        <v>#N/A</v>
      </c>
      <c r="EKZ42" s="881" t="e">
        <v>#N/A</v>
      </c>
      <c r="ELA42" s="881" t="e">
        <v>#N/A</v>
      </c>
      <c r="ELB42" s="881" t="e">
        <v>#N/A</v>
      </c>
      <c r="ELC42" s="881" t="e">
        <v>#N/A</v>
      </c>
      <c r="ELD42" s="881" t="e">
        <v>#N/A</v>
      </c>
      <c r="ELE42" s="881" t="e">
        <v>#N/A</v>
      </c>
      <c r="ELF42" s="881" t="e">
        <v>#N/A</v>
      </c>
      <c r="ELG42" s="881" t="e">
        <v>#N/A</v>
      </c>
      <c r="ELH42" s="881" t="e">
        <v>#N/A</v>
      </c>
      <c r="ELI42" s="881" t="e">
        <v>#N/A</v>
      </c>
      <c r="ELJ42" s="881" t="e">
        <v>#N/A</v>
      </c>
      <c r="ELK42" s="881" t="e">
        <v>#N/A</v>
      </c>
      <c r="ELL42" s="881" t="e">
        <v>#N/A</v>
      </c>
      <c r="ELM42" s="881" t="e">
        <v>#N/A</v>
      </c>
      <c r="ELN42" s="881" t="e">
        <v>#N/A</v>
      </c>
      <c r="ELO42" s="881" t="e">
        <v>#N/A</v>
      </c>
      <c r="ELP42" s="881" t="e">
        <v>#N/A</v>
      </c>
      <c r="ELQ42" s="881" t="e">
        <v>#N/A</v>
      </c>
      <c r="ELR42" s="881" t="e">
        <v>#N/A</v>
      </c>
      <c r="ELS42" s="881" t="e">
        <v>#N/A</v>
      </c>
      <c r="ELT42" s="881" t="e">
        <v>#N/A</v>
      </c>
      <c r="ELU42" s="881" t="e">
        <v>#N/A</v>
      </c>
      <c r="ELV42" s="881" t="e">
        <v>#N/A</v>
      </c>
      <c r="ELW42" s="881" t="e">
        <v>#N/A</v>
      </c>
      <c r="ELX42" s="881" t="e">
        <v>#N/A</v>
      </c>
      <c r="ELY42" s="881" t="e">
        <v>#N/A</v>
      </c>
      <c r="ELZ42" s="881" t="e">
        <v>#N/A</v>
      </c>
      <c r="EMA42" s="881" t="e">
        <v>#N/A</v>
      </c>
      <c r="EMB42" s="881" t="e">
        <v>#N/A</v>
      </c>
      <c r="EMC42" s="881" t="e">
        <v>#N/A</v>
      </c>
      <c r="EMD42" s="881" t="e">
        <v>#N/A</v>
      </c>
      <c r="EME42" s="881" t="e">
        <v>#N/A</v>
      </c>
      <c r="EMF42" s="881" t="e">
        <v>#N/A</v>
      </c>
      <c r="EMG42" s="881" t="e">
        <v>#N/A</v>
      </c>
      <c r="EMH42" s="881" t="e">
        <v>#N/A</v>
      </c>
      <c r="EMI42" s="881" t="e">
        <v>#N/A</v>
      </c>
      <c r="EMJ42" s="881" t="e">
        <v>#N/A</v>
      </c>
      <c r="EMK42" s="881" t="e">
        <v>#N/A</v>
      </c>
      <c r="EML42" s="881" t="e">
        <v>#N/A</v>
      </c>
      <c r="EMM42" s="881" t="e">
        <v>#N/A</v>
      </c>
      <c r="EMN42" s="881" t="e">
        <v>#N/A</v>
      </c>
      <c r="EMO42" s="881" t="e">
        <v>#N/A</v>
      </c>
      <c r="EMP42" s="881" t="e">
        <v>#N/A</v>
      </c>
      <c r="EMQ42" s="881" t="e">
        <v>#N/A</v>
      </c>
      <c r="EMR42" s="881" t="e">
        <v>#N/A</v>
      </c>
      <c r="EMS42" s="881" t="e">
        <v>#N/A</v>
      </c>
      <c r="EMT42" s="881" t="e">
        <v>#N/A</v>
      </c>
      <c r="EMU42" s="881" t="e">
        <v>#N/A</v>
      </c>
      <c r="EMV42" s="881" t="e">
        <v>#N/A</v>
      </c>
      <c r="EMW42" s="881" t="e">
        <v>#N/A</v>
      </c>
      <c r="EMX42" s="881" t="e">
        <v>#N/A</v>
      </c>
      <c r="EMY42" s="881" t="e">
        <v>#N/A</v>
      </c>
      <c r="EMZ42" s="881" t="e">
        <v>#N/A</v>
      </c>
      <c r="ENA42" s="881" t="e">
        <v>#N/A</v>
      </c>
      <c r="ENB42" s="881" t="e">
        <v>#N/A</v>
      </c>
      <c r="ENC42" s="881" t="e">
        <v>#N/A</v>
      </c>
      <c r="END42" s="881" t="e">
        <v>#N/A</v>
      </c>
      <c r="ENE42" s="881" t="e">
        <v>#N/A</v>
      </c>
      <c r="ENF42" s="881" t="e">
        <v>#N/A</v>
      </c>
      <c r="ENG42" s="881" t="e">
        <v>#N/A</v>
      </c>
      <c r="ENH42" s="881" t="e">
        <v>#N/A</v>
      </c>
      <c r="ENI42" s="881" t="e">
        <v>#N/A</v>
      </c>
      <c r="ENJ42" s="881" t="e">
        <v>#N/A</v>
      </c>
      <c r="ENK42" s="881" t="e">
        <v>#N/A</v>
      </c>
      <c r="ENL42" s="881" t="e">
        <v>#N/A</v>
      </c>
      <c r="ENM42" s="881" t="e">
        <v>#N/A</v>
      </c>
      <c r="ENN42" s="881" t="e">
        <v>#N/A</v>
      </c>
      <c r="ENO42" s="881" t="e">
        <v>#N/A</v>
      </c>
      <c r="ENP42" s="881" t="e">
        <v>#N/A</v>
      </c>
      <c r="ENQ42" s="881" t="e">
        <v>#N/A</v>
      </c>
      <c r="ENR42" s="881" t="e">
        <v>#N/A</v>
      </c>
      <c r="ENS42" s="881" t="e">
        <v>#N/A</v>
      </c>
      <c r="ENT42" s="881" t="e">
        <v>#N/A</v>
      </c>
      <c r="ENU42" s="881" t="e">
        <v>#N/A</v>
      </c>
      <c r="ENV42" s="881" t="e">
        <v>#N/A</v>
      </c>
      <c r="ENW42" s="881" t="e">
        <v>#N/A</v>
      </c>
      <c r="ENX42" s="881" t="e">
        <v>#N/A</v>
      </c>
      <c r="ENY42" s="881" t="e">
        <v>#N/A</v>
      </c>
      <c r="ENZ42" s="881" t="e">
        <v>#N/A</v>
      </c>
      <c r="EOA42" s="881" t="e">
        <v>#N/A</v>
      </c>
      <c r="EOB42" s="881" t="e">
        <v>#N/A</v>
      </c>
      <c r="EOC42" s="881" t="e">
        <v>#N/A</v>
      </c>
      <c r="EOD42" s="881" t="e">
        <v>#N/A</v>
      </c>
      <c r="EOE42" s="881" t="e">
        <v>#N/A</v>
      </c>
      <c r="EOF42" s="881" t="e">
        <v>#N/A</v>
      </c>
      <c r="EOG42" s="881" t="e">
        <v>#N/A</v>
      </c>
      <c r="EOH42" s="881" t="e">
        <v>#N/A</v>
      </c>
      <c r="EOI42" s="881" t="e">
        <v>#N/A</v>
      </c>
      <c r="EOJ42" s="881" t="e">
        <v>#N/A</v>
      </c>
      <c r="EOK42" s="881" t="e">
        <v>#N/A</v>
      </c>
      <c r="EOL42" s="881" t="e">
        <v>#N/A</v>
      </c>
      <c r="EOM42" s="881" t="e">
        <v>#N/A</v>
      </c>
      <c r="EON42" s="881" t="e">
        <v>#N/A</v>
      </c>
      <c r="EOO42" s="881" t="e">
        <v>#N/A</v>
      </c>
      <c r="EOP42" s="881" t="e">
        <v>#N/A</v>
      </c>
      <c r="EOQ42" s="881" t="e">
        <v>#N/A</v>
      </c>
      <c r="EOR42" s="881" t="e">
        <v>#N/A</v>
      </c>
      <c r="EOS42" s="881" t="e">
        <v>#N/A</v>
      </c>
      <c r="EOT42" s="881" t="e">
        <v>#N/A</v>
      </c>
      <c r="EOU42" s="881" t="e">
        <v>#N/A</v>
      </c>
      <c r="EOV42" s="881" t="e">
        <v>#N/A</v>
      </c>
      <c r="EOW42" s="881" t="e">
        <v>#N/A</v>
      </c>
      <c r="EOX42" s="881" t="e">
        <v>#N/A</v>
      </c>
      <c r="EOY42" s="881" t="e">
        <v>#N/A</v>
      </c>
      <c r="EOZ42" s="881" t="e">
        <v>#N/A</v>
      </c>
      <c r="EPA42" s="881" t="e">
        <v>#N/A</v>
      </c>
      <c r="EPB42" s="881" t="e">
        <v>#N/A</v>
      </c>
      <c r="EPC42" s="881" t="e">
        <v>#N/A</v>
      </c>
      <c r="EPD42" s="881" t="e">
        <v>#N/A</v>
      </c>
      <c r="EPE42" s="881" t="e">
        <v>#N/A</v>
      </c>
      <c r="EPF42" s="881" t="e">
        <v>#N/A</v>
      </c>
      <c r="EPG42" s="881" t="e">
        <v>#N/A</v>
      </c>
      <c r="EPH42" s="881" t="e">
        <v>#N/A</v>
      </c>
      <c r="EPI42" s="881" t="e">
        <v>#N/A</v>
      </c>
      <c r="EPJ42" s="881" t="e">
        <v>#N/A</v>
      </c>
      <c r="EPK42" s="881" t="e">
        <v>#N/A</v>
      </c>
      <c r="EPL42" s="881" t="e">
        <v>#N/A</v>
      </c>
      <c r="EPM42" s="881" t="e">
        <v>#N/A</v>
      </c>
      <c r="EPN42" s="881" t="e">
        <v>#N/A</v>
      </c>
      <c r="EPO42" s="881" t="e">
        <v>#N/A</v>
      </c>
      <c r="EPP42" s="881" t="e">
        <v>#N/A</v>
      </c>
      <c r="EPQ42" s="881" t="e">
        <v>#N/A</v>
      </c>
      <c r="EPR42" s="881" t="e">
        <v>#N/A</v>
      </c>
      <c r="EPS42" s="881" t="e">
        <v>#N/A</v>
      </c>
      <c r="EPT42" s="881" t="e">
        <v>#N/A</v>
      </c>
      <c r="EPU42" s="881" t="e">
        <v>#N/A</v>
      </c>
      <c r="EPV42" s="881" t="e">
        <v>#N/A</v>
      </c>
      <c r="EPW42" s="881" t="e">
        <v>#N/A</v>
      </c>
      <c r="EPX42" s="881" t="e">
        <v>#N/A</v>
      </c>
      <c r="EPY42" s="881" t="e">
        <v>#N/A</v>
      </c>
      <c r="EPZ42" s="881" t="e">
        <v>#N/A</v>
      </c>
      <c r="EQA42" s="881" t="e">
        <v>#N/A</v>
      </c>
      <c r="EQB42" s="881" t="e">
        <v>#N/A</v>
      </c>
      <c r="EQC42" s="881" t="e">
        <v>#N/A</v>
      </c>
      <c r="EQD42" s="881" t="e">
        <v>#N/A</v>
      </c>
      <c r="EQE42" s="881" t="e">
        <v>#N/A</v>
      </c>
      <c r="EQF42" s="881" t="e">
        <v>#N/A</v>
      </c>
      <c r="EQG42" s="881" t="e">
        <v>#N/A</v>
      </c>
      <c r="EQH42" s="881" t="e">
        <v>#N/A</v>
      </c>
      <c r="EQI42" s="881" t="e">
        <v>#N/A</v>
      </c>
      <c r="EQJ42" s="881" t="e">
        <v>#N/A</v>
      </c>
      <c r="EQK42" s="881" t="e">
        <v>#N/A</v>
      </c>
      <c r="EQL42" s="881" t="e">
        <v>#N/A</v>
      </c>
      <c r="EQM42" s="881" t="e">
        <v>#N/A</v>
      </c>
      <c r="EQN42" s="881" t="e">
        <v>#N/A</v>
      </c>
      <c r="EQO42" s="881" t="e">
        <v>#N/A</v>
      </c>
      <c r="EQP42" s="881" t="e">
        <v>#N/A</v>
      </c>
      <c r="EQQ42" s="881" t="e">
        <v>#N/A</v>
      </c>
      <c r="EQR42" s="881" t="e">
        <v>#N/A</v>
      </c>
      <c r="EQS42" s="881" t="e">
        <v>#N/A</v>
      </c>
      <c r="EQT42" s="881" t="e">
        <v>#N/A</v>
      </c>
      <c r="EQU42" s="881" t="e">
        <v>#N/A</v>
      </c>
      <c r="EQV42" s="881" t="e">
        <v>#N/A</v>
      </c>
      <c r="EQW42" s="881" t="e">
        <v>#N/A</v>
      </c>
      <c r="EQX42" s="881" t="e">
        <v>#N/A</v>
      </c>
      <c r="EQY42" s="881" t="e">
        <v>#N/A</v>
      </c>
      <c r="EQZ42" s="881" t="e">
        <v>#N/A</v>
      </c>
      <c r="ERA42" s="881" t="e">
        <v>#N/A</v>
      </c>
      <c r="ERB42" s="881" t="e">
        <v>#N/A</v>
      </c>
      <c r="ERC42" s="881" t="e">
        <v>#N/A</v>
      </c>
      <c r="ERD42" s="881" t="e">
        <v>#N/A</v>
      </c>
      <c r="ERE42" s="881" t="e">
        <v>#N/A</v>
      </c>
      <c r="ERF42" s="881" t="e">
        <v>#N/A</v>
      </c>
      <c r="ERG42" s="881" t="e">
        <v>#N/A</v>
      </c>
      <c r="ERH42" s="881" t="e">
        <v>#N/A</v>
      </c>
      <c r="ERI42" s="881" t="e">
        <v>#N/A</v>
      </c>
      <c r="ERJ42" s="881" t="e">
        <v>#N/A</v>
      </c>
      <c r="ERK42" s="881" t="e">
        <v>#N/A</v>
      </c>
      <c r="ERL42" s="881" t="e">
        <v>#N/A</v>
      </c>
      <c r="ERM42" s="881" t="e">
        <v>#N/A</v>
      </c>
      <c r="ERN42" s="881" t="e">
        <v>#N/A</v>
      </c>
      <c r="ERO42" s="881" t="e">
        <v>#N/A</v>
      </c>
      <c r="ERP42" s="881" t="e">
        <v>#N/A</v>
      </c>
      <c r="ERQ42" s="881" t="e">
        <v>#N/A</v>
      </c>
      <c r="ERR42" s="881" t="e">
        <v>#N/A</v>
      </c>
      <c r="ERS42" s="881" t="e">
        <v>#N/A</v>
      </c>
      <c r="ERT42" s="881" t="e">
        <v>#N/A</v>
      </c>
      <c r="ERU42" s="881" t="e">
        <v>#N/A</v>
      </c>
      <c r="ERV42" s="881" t="e">
        <v>#N/A</v>
      </c>
      <c r="ERW42" s="881" t="e">
        <v>#N/A</v>
      </c>
      <c r="ERX42" s="881" t="e">
        <v>#N/A</v>
      </c>
      <c r="ERY42" s="881" t="e">
        <v>#N/A</v>
      </c>
      <c r="ERZ42" s="881" t="e">
        <v>#N/A</v>
      </c>
      <c r="ESA42" s="881" t="e">
        <v>#N/A</v>
      </c>
      <c r="ESB42" s="881" t="e">
        <v>#N/A</v>
      </c>
      <c r="ESC42" s="881" t="e">
        <v>#N/A</v>
      </c>
      <c r="ESD42" s="881" t="e">
        <v>#N/A</v>
      </c>
      <c r="ESE42" s="881" t="e">
        <v>#N/A</v>
      </c>
      <c r="ESF42" s="881" t="e">
        <v>#N/A</v>
      </c>
      <c r="ESG42" s="881" t="e">
        <v>#N/A</v>
      </c>
      <c r="ESH42" s="881" t="e">
        <v>#N/A</v>
      </c>
      <c r="ESI42" s="881" t="e">
        <v>#N/A</v>
      </c>
      <c r="ESJ42" s="881" t="e">
        <v>#N/A</v>
      </c>
      <c r="ESK42" s="881" t="e">
        <v>#N/A</v>
      </c>
      <c r="ESL42" s="881" t="e">
        <v>#N/A</v>
      </c>
      <c r="ESM42" s="881" t="e">
        <v>#N/A</v>
      </c>
      <c r="ESN42" s="881" t="e">
        <v>#N/A</v>
      </c>
      <c r="ESO42" s="881" t="e">
        <v>#N/A</v>
      </c>
      <c r="ESP42" s="881" t="e">
        <v>#N/A</v>
      </c>
      <c r="ESQ42" s="881" t="e">
        <v>#N/A</v>
      </c>
      <c r="ESR42" s="881" t="e">
        <v>#N/A</v>
      </c>
      <c r="ESS42" s="881" t="e">
        <v>#N/A</v>
      </c>
      <c r="EST42" s="881" t="e">
        <v>#N/A</v>
      </c>
      <c r="ESU42" s="881" t="e">
        <v>#N/A</v>
      </c>
      <c r="ESV42" s="881" t="e">
        <v>#N/A</v>
      </c>
      <c r="ESW42" s="881" t="e">
        <v>#N/A</v>
      </c>
      <c r="ESX42" s="881" t="e">
        <v>#N/A</v>
      </c>
      <c r="ESY42" s="881" t="e">
        <v>#N/A</v>
      </c>
      <c r="ESZ42" s="881" t="e">
        <v>#N/A</v>
      </c>
      <c r="ETA42" s="881" t="e">
        <v>#N/A</v>
      </c>
      <c r="ETB42" s="881" t="e">
        <v>#N/A</v>
      </c>
      <c r="ETC42" s="881" t="e">
        <v>#N/A</v>
      </c>
      <c r="ETD42" s="881" t="e">
        <v>#N/A</v>
      </c>
      <c r="ETE42" s="881" t="e">
        <v>#N/A</v>
      </c>
      <c r="ETF42" s="881" t="e">
        <v>#N/A</v>
      </c>
      <c r="ETG42" s="881" t="e">
        <v>#N/A</v>
      </c>
      <c r="ETH42" s="881" t="e">
        <v>#N/A</v>
      </c>
      <c r="ETI42" s="881" t="e">
        <v>#N/A</v>
      </c>
      <c r="ETJ42" s="881" t="e">
        <v>#N/A</v>
      </c>
      <c r="ETK42" s="881" t="e">
        <v>#N/A</v>
      </c>
      <c r="ETL42" s="881" t="e">
        <v>#N/A</v>
      </c>
      <c r="ETM42" s="881" t="e">
        <v>#N/A</v>
      </c>
      <c r="ETN42" s="881" t="e">
        <v>#N/A</v>
      </c>
      <c r="ETO42" s="881" t="e">
        <v>#N/A</v>
      </c>
      <c r="ETP42" s="881" t="e">
        <v>#N/A</v>
      </c>
      <c r="ETQ42" s="881" t="e">
        <v>#N/A</v>
      </c>
      <c r="ETR42" s="881" t="e">
        <v>#N/A</v>
      </c>
      <c r="ETS42" s="881" t="e">
        <v>#N/A</v>
      </c>
      <c r="ETT42" s="881" t="e">
        <v>#N/A</v>
      </c>
      <c r="ETU42" s="881" t="e">
        <v>#N/A</v>
      </c>
      <c r="ETV42" s="881" t="e">
        <v>#N/A</v>
      </c>
      <c r="ETW42" s="881" t="e">
        <v>#N/A</v>
      </c>
      <c r="ETX42" s="881" t="e">
        <v>#N/A</v>
      </c>
      <c r="ETY42" s="881" t="e">
        <v>#N/A</v>
      </c>
      <c r="ETZ42" s="881" t="e">
        <v>#N/A</v>
      </c>
      <c r="EUA42" s="881" t="e">
        <v>#N/A</v>
      </c>
      <c r="EUB42" s="881" t="e">
        <v>#N/A</v>
      </c>
      <c r="EUC42" s="881" t="e">
        <v>#N/A</v>
      </c>
      <c r="EUD42" s="881" t="e">
        <v>#N/A</v>
      </c>
      <c r="EUE42" s="881" t="e">
        <v>#N/A</v>
      </c>
      <c r="EUF42" s="881" t="e">
        <v>#N/A</v>
      </c>
      <c r="EUG42" s="881" t="e">
        <v>#N/A</v>
      </c>
      <c r="EUH42" s="881" t="e">
        <v>#N/A</v>
      </c>
      <c r="EUI42" s="881" t="e">
        <v>#N/A</v>
      </c>
      <c r="EUJ42" s="881" t="e">
        <v>#N/A</v>
      </c>
      <c r="EUK42" s="881" t="e">
        <v>#N/A</v>
      </c>
      <c r="EUL42" s="881" t="e">
        <v>#N/A</v>
      </c>
      <c r="EUM42" s="881" t="e">
        <v>#N/A</v>
      </c>
      <c r="EUN42" s="881" t="e">
        <v>#N/A</v>
      </c>
      <c r="EUO42" s="881" t="e">
        <v>#N/A</v>
      </c>
      <c r="EUP42" s="881" t="e">
        <v>#N/A</v>
      </c>
      <c r="EUQ42" s="881" t="e">
        <v>#N/A</v>
      </c>
      <c r="EUR42" s="881" t="e">
        <v>#N/A</v>
      </c>
      <c r="EUS42" s="881" t="e">
        <v>#N/A</v>
      </c>
      <c r="EUT42" s="881" t="e">
        <v>#N/A</v>
      </c>
      <c r="EUU42" s="881" t="e">
        <v>#N/A</v>
      </c>
      <c r="EUV42" s="881" t="e">
        <v>#N/A</v>
      </c>
      <c r="EUW42" s="881" t="e">
        <v>#N/A</v>
      </c>
      <c r="EUX42" s="881" t="e">
        <v>#N/A</v>
      </c>
      <c r="EUY42" s="881" t="e">
        <v>#N/A</v>
      </c>
      <c r="EUZ42" s="881" t="e">
        <v>#N/A</v>
      </c>
      <c r="EVA42" s="881" t="e">
        <v>#N/A</v>
      </c>
      <c r="EVB42" s="881" t="e">
        <v>#N/A</v>
      </c>
      <c r="EVC42" s="881" t="e">
        <v>#N/A</v>
      </c>
      <c r="EVD42" s="881" t="e">
        <v>#N/A</v>
      </c>
      <c r="EVE42" s="881" t="e">
        <v>#N/A</v>
      </c>
      <c r="EVF42" s="881" t="e">
        <v>#N/A</v>
      </c>
      <c r="EVG42" s="881" t="e">
        <v>#N/A</v>
      </c>
      <c r="EVH42" s="881" t="e">
        <v>#N/A</v>
      </c>
      <c r="EVI42" s="881" t="e">
        <v>#N/A</v>
      </c>
      <c r="EVJ42" s="881" t="e">
        <v>#N/A</v>
      </c>
      <c r="EVK42" s="881" t="e">
        <v>#N/A</v>
      </c>
      <c r="EVL42" s="881" t="e">
        <v>#N/A</v>
      </c>
      <c r="EVM42" s="881" t="e">
        <v>#N/A</v>
      </c>
      <c r="EVN42" s="881" t="e">
        <v>#N/A</v>
      </c>
      <c r="EVO42" s="881" t="e">
        <v>#N/A</v>
      </c>
      <c r="EVP42" s="881" t="e">
        <v>#N/A</v>
      </c>
      <c r="EVQ42" s="881" t="e">
        <v>#N/A</v>
      </c>
      <c r="EVR42" s="881" t="e">
        <v>#N/A</v>
      </c>
      <c r="EVS42" s="881" t="e">
        <v>#N/A</v>
      </c>
      <c r="EVT42" s="881" t="e">
        <v>#N/A</v>
      </c>
      <c r="EVU42" s="881" t="e">
        <v>#N/A</v>
      </c>
      <c r="EVV42" s="881" t="e">
        <v>#N/A</v>
      </c>
      <c r="EVW42" s="881" t="e">
        <v>#N/A</v>
      </c>
      <c r="EVX42" s="881" t="e">
        <v>#N/A</v>
      </c>
      <c r="EVY42" s="881" t="e">
        <v>#N/A</v>
      </c>
      <c r="EVZ42" s="881" t="e">
        <v>#N/A</v>
      </c>
      <c r="EWA42" s="881" t="e">
        <v>#N/A</v>
      </c>
      <c r="EWB42" s="881" t="e">
        <v>#N/A</v>
      </c>
      <c r="EWC42" s="881" t="e">
        <v>#N/A</v>
      </c>
      <c r="EWD42" s="881" t="e">
        <v>#N/A</v>
      </c>
      <c r="EWE42" s="881" t="e">
        <v>#N/A</v>
      </c>
      <c r="EWF42" s="881" t="e">
        <v>#N/A</v>
      </c>
      <c r="EWG42" s="881" t="e">
        <v>#N/A</v>
      </c>
      <c r="EWH42" s="881" t="e">
        <v>#N/A</v>
      </c>
      <c r="EWI42" s="881" t="e">
        <v>#N/A</v>
      </c>
      <c r="EWJ42" s="881" t="e">
        <v>#N/A</v>
      </c>
      <c r="EWK42" s="881" t="e">
        <v>#N/A</v>
      </c>
      <c r="EWL42" s="881" t="e">
        <v>#N/A</v>
      </c>
      <c r="EWM42" s="881" t="e">
        <v>#N/A</v>
      </c>
      <c r="EWN42" s="881" t="e">
        <v>#N/A</v>
      </c>
      <c r="EWO42" s="881" t="e">
        <v>#N/A</v>
      </c>
      <c r="EWP42" s="881" t="e">
        <v>#N/A</v>
      </c>
      <c r="EWQ42" s="881" t="e">
        <v>#N/A</v>
      </c>
      <c r="EWR42" s="881" t="e">
        <v>#N/A</v>
      </c>
      <c r="EWS42" s="881" t="e">
        <v>#N/A</v>
      </c>
      <c r="EWT42" s="881" t="e">
        <v>#N/A</v>
      </c>
      <c r="EWU42" s="881" t="e">
        <v>#N/A</v>
      </c>
      <c r="EWV42" s="881" t="e">
        <v>#N/A</v>
      </c>
      <c r="EWW42" s="881" t="e">
        <v>#N/A</v>
      </c>
      <c r="EWX42" s="881" t="e">
        <v>#N/A</v>
      </c>
      <c r="EWY42" s="881" t="e">
        <v>#N/A</v>
      </c>
      <c r="EWZ42" s="881" t="e">
        <v>#N/A</v>
      </c>
      <c r="EXA42" s="881" t="e">
        <v>#N/A</v>
      </c>
      <c r="EXB42" s="881" t="e">
        <v>#N/A</v>
      </c>
      <c r="EXC42" s="881" t="e">
        <v>#N/A</v>
      </c>
      <c r="EXD42" s="881" t="e">
        <v>#N/A</v>
      </c>
      <c r="EXE42" s="881" t="e">
        <v>#N/A</v>
      </c>
      <c r="EXF42" s="881" t="e">
        <v>#N/A</v>
      </c>
      <c r="EXG42" s="881" t="e">
        <v>#N/A</v>
      </c>
      <c r="EXH42" s="881" t="e">
        <v>#N/A</v>
      </c>
      <c r="EXI42" s="881" t="e">
        <v>#N/A</v>
      </c>
      <c r="EXJ42" s="881" t="e">
        <v>#N/A</v>
      </c>
      <c r="EXK42" s="881" t="e">
        <v>#N/A</v>
      </c>
      <c r="EXL42" s="881" t="e">
        <v>#N/A</v>
      </c>
      <c r="EXM42" s="881" t="e">
        <v>#N/A</v>
      </c>
      <c r="EXN42" s="881" t="e">
        <v>#N/A</v>
      </c>
      <c r="EXO42" s="881" t="e">
        <v>#N/A</v>
      </c>
      <c r="EXP42" s="881" t="e">
        <v>#N/A</v>
      </c>
      <c r="EXQ42" s="881" t="e">
        <v>#N/A</v>
      </c>
      <c r="EXR42" s="881" t="e">
        <v>#N/A</v>
      </c>
      <c r="EXS42" s="881" t="e">
        <v>#N/A</v>
      </c>
      <c r="EXT42" s="881" t="e">
        <v>#N/A</v>
      </c>
      <c r="EXU42" s="881" t="e">
        <v>#N/A</v>
      </c>
      <c r="EXV42" s="881" t="e">
        <v>#N/A</v>
      </c>
      <c r="EXW42" s="881" t="e">
        <v>#N/A</v>
      </c>
      <c r="EXX42" s="881" t="e">
        <v>#N/A</v>
      </c>
      <c r="EXY42" s="881" t="e">
        <v>#N/A</v>
      </c>
      <c r="EXZ42" s="881" t="e">
        <v>#N/A</v>
      </c>
      <c r="EYA42" s="881" t="e">
        <v>#N/A</v>
      </c>
      <c r="EYB42" s="881" t="e">
        <v>#N/A</v>
      </c>
      <c r="EYC42" s="881" t="e">
        <v>#N/A</v>
      </c>
      <c r="EYD42" s="881" t="e">
        <v>#N/A</v>
      </c>
      <c r="EYE42" s="881" t="e">
        <v>#N/A</v>
      </c>
      <c r="EYF42" s="881" t="e">
        <v>#N/A</v>
      </c>
      <c r="EYG42" s="881" t="e">
        <v>#N/A</v>
      </c>
      <c r="EYH42" s="881" t="e">
        <v>#N/A</v>
      </c>
      <c r="EYI42" s="881" t="e">
        <v>#N/A</v>
      </c>
      <c r="EYJ42" s="881" t="e">
        <v>#N/A</v>
      </c>
      <c r="EYK42" s="881" t="e">
        <v>#N/A</v>
      </c>
      <c r="EYL42" s="881" t="e">
        <v>#N/A</v>
      </c>
      <c r="EYM42" s="881" t="e">
        <v>#N/A</v>
      </c>
      <c r="EYN42" s="881" t="e">
        <v>#N/A</v>
      </c>
      <c r="EYO42" s="881" t="e">
        <v>#N/A</v>
      </c>
      <c r="EYP42" s="881" t="e">
        <v>#N/A</v>
      </c>
      <c r="EYQ42" s="881" t="e">
        <v>#N/A</v>
      </c>
      <c r="EYR42" s="881" t="e">
        <v>#N/A</v>
      </c>
      <c r="EYS42" s="881" t="e">
        <v>#N/A</v>
      </c>
      <c r="EYT42" s="881" t="e">
        <v>#N/A</v>
      </c>
      <c r="EYU42" s="881" t="e">
        <v>#N/A</v>
      </c>
      <c r="EYV42" s="881" t="e">
        <v>#N/A</v>
      </c>
      <c r="EYW42" s="881" t="e">
        <v>#N/A</v>
      </c>
      <c r="EYX42" s="881" t="e">
        <v>#N/A</v>
      </c>
      <c r="EYY42" s="881" t="e">
        <v>#N/A</v>
      </c>
      <c r="EYZ42" s="881" t="e">
        <v>#N/A</v>
      </c>
      <c r="EZA42" s="881" t="e">
        <v>#N/A</v>
      </c>
      <c r="EZB42" s="881" t="e">
        <v>#N/A</v>
      </c>
      <c r="EZC42" s="881" t="e">
        <v>#N/A</v>
      </c>
      <c r="EZD42" s="881" t="e">
        <v>#N/A</v>
      </c>
      <c r="EZE42" s="881" t="e">
        <v>#N/A</v>
      </c>
      <c r="EZF42" s="881" t="e">
        <v>#N/A</v>
      </c>
      <c r="EZG42" s="881" t="e">
        <v>#N/A</v>
      </c>
      <c r="EZH42" s="881" t="e">
        <v>#N/A</v>
      </c>
      <c r="EZI42" s="881" t="e">
        <v>#N/A</v>
      </c>
      <c r="EZJ42" s="881" t="e">
        <v>#N/A</v>
      </c>
      <c r="EZK42" s="881" t="e">
        <v>#N/A</v>
      </c>
      <c r="EZL42" s="881" t="e">
        <v>#N/A</v>
      </c>
      <c r="EZM42" s="881" t="e">
        <v>#N/A</v>
      </c>
      <c r="EZN42" s="881" t="e">
        <v>#N/A</v>
      </c>
      <c r="EZO42" s="881" t="e">
        <v>#N/A</v>
      </c>
      <c r="EZP42" s="881" t="e">
        <v>#N/A</v>
      </c>
      <c r="EZQ42" s="881" t="e">
        <v>#N/A</v>
      </c>
      <c r="EZR42" s="881" t="e">
        <v>#N/A</v>
      </c>
      <c r="EZS42" s="881" t="e">
        <v>#N/A</v>
      </c>
      <c r="EZT42" s="881" t="e">
        <v>#N/A</v>
      </c>
      <c r="EZU42" s="881" t="e">
        <v>#N/A</v>
      </c>
      <c r="EZV42" s="881" t="e">
        <v>#N/A</v>
      </c>
      <c r="EZW42" s="881" t="e">
        <v>#N/A</v>
      </c>
      <c r="EZX42" s="881" t="e">
        <v>#N/A</v>
      </c>
      <c r="EZY42" s="881" t="e">
        <v>#N/A</v>
      </c>
      <c r="EZZ42" s="881" t="e">
        <v>#N/A</v>
      </c>
      <c r="FAA42" s="881" t="e">
        <v>#N/A</v>
      </c>
      <c r="FAB42" s="881" t="e">
        <v>#N/A</v>
      </c>
      <c r="FAC42" s="881" t="e">
        <v>#N/A</v>
      </c>
      <c r="FAD42" s="881" t="e">
        <v>#N/A</v>
      </c>
      <c r="FAE42" s="881" t="e">
        <v>#N/A</v>
      </c>
      <c r="FAF42" s="881" t="e">
        <v>#N/A</v>
      </c>
      <c r="FAG42" s="881" t="e">
        <v>#N/A</v>
      </c>
      <c r="FAH42" s="881" t="e">
        <v>#N/A</v>
      </c>
      <c r="FAI42" s="881" t="e">
        <v>#N/A</v>
      </c>
      <c r="FAJ42" s="881" t="e">
        <v>#N/A</v>
      </c>
      <c r="FAK42" s="881" t="e">
        <v>#N/A</v>
      </c>
      <c r="FAL42" s="881" t="e">
        <v>#N/A</v>
      </c>
      <c r="FAM42" s="881" t="e">
        <v>#N/A</v>
      </c>
      <c r="FAN42" s="881" t="e">
        <v>#N/A</v>
      </c>
      <c r="FAO42" s="881" t="e">
        <v>#N/A</v>
      </c>
      <c r="FAP42" s="881" t="e">
        <v>#N/A</v>
      </c>
      <c r="FAQ42" s="881" t="e">
        <v>#N/A</v>
      </c>
      <c r="FAR42" s="881" t="e">
        <v>#N/A</v>
      </c>
      <c r="FAS42" s="881" t="e">
        <v>#N/A</v>
      </c>
      <c r="FAT42" s="881" t="e">
        <v>#N/A</v>
      </c>
      <c r="FAU42" s="881" t="e">
        <v>#N/A</v>
      </c>
      <c r="FAV42" s="881" t="e">
        <v>#N/A</v>
      </c>
      <c r="FAW42" s="881" t="e">
        <v>#N/A</v>
      </c>
      <c r="FAX42" s="881" t="e">
        <v>#N/A</v>
      </c>
      <c r="FAY42" s="881" t="e">
        <v>#N/A</v>
      </c>
      <c r="FAZ42" s="881" t="e">
        <v>#N/A</v>
      </c>
      <c r="FBA42" s="881" t="e">
        <v>#N/A</v>
      </c>
      <c r="FBB42" s="881" t="e">
        <v>#N/A</v>
      </c>
      <c r="FBC42" s="881" t="e">
        <v>#N/A</v>
      </c>
      <c r="FBD42" s="881" t="e">
        <v>#N/A</v>
      </c>
      <c r="FBE42" s="881" t="e">
        <v>#N/A</v>
      </c>
      <c r="FBF42" s="881" t="e">
        <v>#N/A</v>
      </c>
      <c r="FBG42" s="881" t="e">
        <v>#N/A</v>
      </c>
      <c r="FBH42" s="881" t="e">
        <v>#N/A</v>
      </c>
      <c r="FBI42" s="881" t="e">
        <v>#N/A</v>
      </c>
      <c r="FBJ42" s="881" t="e">
        <v>#N/A</v>
      </c>
      <c r="FBK42" s="881" t="e">
        <v>#N/A</v>
      </c>
      <c r="FBL42" s="881" t="e">
        <v>#N/A</v>
      </c>
      <c r="FBM42" s="881" t="e">
        <v>#N/A</v>
      </c>
      <c r="FBN42" s="881" t="e">
        <v>#N/A</v>
      </c>
      <c r="FBO42" s="881" t="e">
        <v>#N/A</v>
      </c>
      <c r="FBP42" s="881" t="e">
        <v>#N/A</v>
      </c>
      <c r="FBQ42" s="881" t="e">
        <v>#N/A</v>
      </c>
      <c r="FBR42" s="881" t="e">
        <v>#N/A</v>
      </c>
      <c r="FBS42" s="881" t="e">
        <v>#N/A</v>
      </c>
      <c r="FBT42" s="881" t="e">
        <v>#N/A</v>
      </c>
      <c r="FBU42" s="881" t="e">
        <v>#N/A</v>
      </c>
      <c r="FBV42" s="881" t="e">
        <v>#N/A</v>
      </c>
      <c r="FBW42" s="881" t="e">
        <v>#N/A</v>
      </c>
      <c r="FBX42" s="881" t="e">
        <v>#N/A</v>
      </c>
      <c r="FBY42" s="881" t="e">
        <v>#N/A</v>
      </c>
      <c r="FBZ42" s="881" t="e">
        <v>#N/A</v>
      </c>
      <c r="FCA42" s="881" t="e">
        <v>#N/A</v>
      </c>
      <c r="FCB42" s="881" t="e">
        <v>#N/A</v>
      </c>
      <c r="FCC42" s="881" t="e">
        <v>#N/A</v>
      </c>
      <c r="FCD42" s="881" t="e">
        <v>#N/A</v>
      </c>
      <c r="FCE42" s="881" t="e">
        <v>#N/A</v>
      </c>
      <c r="FCF42" s="881" t="e">
        <v>#N/A</v>
      </c>
      <c r="FCG42" s="881" t="e">
        <v>#N/A</v>
      </c>
      <c r="FCH42" s="881" t="e">
        <v>#N/A</v>
      </c>
      <c r="FCI42" s="881" t="e">
        <v>#N/A</v>
      </c>
      <c r="FCJ42" s="881" t="e">
        <v>#N/A</v>
      </c>
      <c r="FCK42" s="881" t="e">
        <v>#N/A</v>
      </c>
      <c r="FCL42" s="881" t="e">
        <v>#N/A</v>
      </c>
      <c r="FCM42" s="881" t="e">
        <v>#N/A</v>
      </c>
      <c r="FCN42" s="881" t="e">
        <v>#N/A</v>
      </c>
      <c r="FCO42" s="881" t="e">
        <v>#N/A</v>
      </c>
      <c r="FCP42" s="881" t="e">
        <v>#N/A</v>
      </c>
      <c r="FCQ42" s="881" t="e">
        <v>#N/A</v>
      </c>
      <c r="FCR42" s="881" t="e">
        <v>#N/A</v>
      </c>
      <c r="FCS42" s="881" t="e">
        <v>#N/A</v>
      </c>
      <c r="FCT42" s="881" t="e">
        <v>#N/A</v>
      </c>
      <c r="FCU42" s="881" t="e">
        <v>#N/A</v>
      </c>
      <c r="FCV42" s="881" t="e">
        <v>#N/A</v>
      </c>
      <c r="FCW42" s="881" t="e">
        <v>#N/A</v>
      </c>
      <c r="FCX42" s="881" t="e">
        <v>#N/A</v>
      </c>
      <c r="FCY42" s="881" t="e">
        <v>#N/A</v>
      </c>
      <c r="FCZ42" s="881" t="e">
        <v>#N/A</v>
      </c>
      <c r="FDA42" s="881" t="e">
        <v>#N/A</v>
      </c>
      <c r="FDB42" s="881" t="e">
        <v>#N/A</v>
      </c>
      <c r="FDC42" s="881" t="e">
        <v>#N/A</v>
      </c>
      <c r="FDD42" s="881" t="e">
        <v>#N/A</v>
      </c>
      <c r="FDE42" s="881" t="e">
        <v>#N/A</v>
      </c>
      <c r="FDF42" s="881" t="e">
        <v>#N/A</v>
      </c>
      <c r="FDG42" s="881" t="e">
        <v>#N/A</v>
      </c>
      <c r="FDH42" s="881" t="e">
        <v>#N/A</v>
      </c>
      <c r="FDI42" s="881" t="e">
        <v>#N/A</v>
      </c>
      <c r="FDJ42" s="881" t="e">
        <v>#N/A</v>
      </c>
      <c r="FDK42" s="881" t="e">
        <v>#N/A</v>
      </c>
      <c r="FDL42" s="881" t="e">
        <v>#N/A</v>
      </c>
      <c r="FDM42" s="881" t="e">
        <v>#N/A</v>
      </c>
      <c r="FDN42" s="881" t="e">
        <v>#N/A</v>
      </c>
      <c r="FDO42" s="881" t="e">
        <v>#N/A</v>
      </c>
      <c r="FDP42" s="881" t="e">
        <v>#N/A</v>
      </c>
      <c r="FDQ42" s="881" t="e">
        <v>#N/A</v>
      </c>
      <c r="FDR42" s="881" t="e">
        <v>#N/A</v>
      </c>
      <c r="FDS42" s="881" t="e">
        <v>#N/A</v>
      </c>
      <c r="FDT42" s="881" t="e">
        <v>#N/A</v>
      </c>
      <c r="FDU42" s="881" t="e">
        <v>#N/A</v>
      </c>
      <c r="FDV42" s="881" t="e">
        <v>#N/A</v>
      </c>
      <c r="FDW42" s="881" t="e">
        <v>#N/A</v>
      </c>
      <c r="FDX42" s="881" t="e">
        <v>#N/A</v>
      </c>
      <c r="FDY42" s="881" t="e">
        <v>#N/A</v>
      </c>
      <c r="FDZ42" s="881" t="e">
        <v>#N/A</v>
      </c>
      <c r="FEA42" s="881" t="e">
        <v>#N/A</v>
      </c>
      <c r="FEB42" s="881" t="e">
        <v>#N/A</v>
      </c>
      <c r="FEC42" s="881" t="e">
        <v>#N/A</v>
      </c>
      <c r="FED42" s="881" t="e">
        <v>#N/A</v>
      </c>
      <c r="FEE42" s="881" t="e">
        <v>#N/A</v>
      </c>
      <c r="FEF42" s="881" t="e">
        <v>#N/A</v>
      </c>
      <c r="FEG42" s="881" t="e">
        <v>#N/A</v>
      </c>
      <c r="FEH42" s="881" t="e">
        <v>#N/A</v>
      </c>
      <c r="FEI42" s="881" t="e">
        <v>#N/A</v>
      </c>
      <c r="FEJ42" s="881" t="e">
        <v>#N/A</v>
      </c>
      <c r="FEK42" s="881" t="e">
        <v>#N/A</v>
      </c>
      <c r="FEL42" s="881" t="e">
        <v>#N/A</v>
      </c>
      <c r="FEM42" s="881" t="e">
        <v>#N/A</v>
      </c>
      <c r="FEN42" s="881" t="e">
        <v>#N/A</v>
      </c>
      <c r="FEO42" s="881" t="e">
        <v>#N/A</v>
      </c>
      <c r="FEP42" s="881" t="e">
        <v>#N/A</v>
      </c>
      <c r="FEQ42" s="881" t="e">
        <v>#N/A</v>
      </c>
      <c r="FER42" s="881" t="e">
        <v>#N/A</v>
      </c>
      <c r="FES42" s="881" t="e">
        <v>#N/A</v>
      </c>
      <c r="FET42" s="881" t="e">
        <v>#N/A</v>
      </c>
      <c r="FEU42" s="881" t="e">
        <v>#N/A</v>
      </c>
      <c r="FEV42" s="881" t="e">
        <v>#N/A</v>
      </c>
      <c r="FEW42" s="881" t="e">
        <v>#N/A</v>
      </c>
      <c r="FEX42" s="881" t="e">
        <v>#N/A</v>
      </c>
      <c r="FEY42" s="881" t="e">
        <v>#N/A</v>
      </c>
      <c r="FEZ42" s="881" t="e">
        <v>#N/A</v>
      </c>
      <c r="FFA42" s="881" t="e">
        <v>#N/A</v>
      </c>
      <c r="FFB42" s="881" t="e">
        <v>#N/A</v>
      </c>
      <c r="FFC42" s="881" t="e">
        <v>#N/A</v>
      </c>
      <c r="FFD42" s="881" t="e">
        <v>#N/A</v>
      </c>
      <c r="FFE42" s="881" t="e">
        <v>#N/A</v>
      </c>
      <c r="FFF42" s="881" t="e">
        <v>#N/A</v>
      </c>
      <c r="FFG42" s="881" t="e">
        <v>#N/A</v>
      </c>
      <c r="FFH42" s="881" t="e">
        <v>#N/A</v>
      </c>
      <c r="FFI42" s="881" t="e">
        <v>#N/A</v>
      </c>
      <c r="FFJ42" s="881" t="e">
        <v>#N/A</v>
      </c>
      <c r="FFK42" s="881" t="e">
        <v>#N/A</v>
      </c>
      <c r="FFL42" s="881" t="e">
        <v>#N/A</v>
      </c>
      <c r="FFM42" s="881" t="e">
        <v>#N/A</v>
      </c>
      <c r="FFN42" s="881" t="e">
        <v>#N/A</v>
      </c>
      <c r="FFO42" s="881" t="e">
        <v>#N/A</v>
      </c>
      <c r="FFP42" s="881" t="e">
        <v>#N/A</v>
      </c>
      <c r="FFQ42" s="881" t="e">
        <v>#N/A</v>
      </c>
      <c r="FFR42" s="881" t="e">
        <v>#N/A</v>
      </c>
      <c r="FFS42" s="881" t="e">
        <v>#N/A</v>
      </c>
      <c r="FFT42" s="881" t="e">
        <v>#N/A</v>
      </c>
      <c r="FFU42" s="881" t="e">
        <v>#N/A</v>
      </c>
      <c r="FFV42" s="881" t="e">
        <v>#N/A</v>
      </c>
      <c r="FFW42" s="881" t="e">
        <v>#N/A</v>
      </c>
      <c r="FFX42" s="881" t="e">
        <v>#N/A</v>
      </c>
      <c r="FFY42" s="881" t="e">
        <v>#N/A</v>
      </c>
      <c r="FFZ42" s="881" t="e">
        <v>#N/A</v>
      </c>
      <c r="FGA42" s="881" t="e">
        <v>#N/A</v>
      </c>
      <c r="FGB42" s="881" t="e">
        <v>#N/A</v>
      </c>
      <c r="FGC42" s="881" t="e">
        <v>#N/A</v>
      </c>
      <c r="FGD42" s="881" t="e">
        <v>#N/A</v>
      </c>
      <c r="FGE42" s="881" t="e">
        <v>#N/A</v>
      </c>
      <c r="FGF42" s="881" t="e">
        <v>#N/A</v>
      </c>
      <c r="FGG42" s="881" t="e">
        <v>#N/A</v>
      </c>
      <c r="FGH42" s="881" t="e">
        <v>#N/A</v>
      </c>
      <c r="FGI42" s="881" t="e">
        <v>#N/A</v>
      </c>
      <c r="FGJ42" s="881" t="e">
        <v>#N/A</v>
      </c>
      <c r="FGK42" s="881" t="e">
        <v>#N/A</v>
      </c>
      <c r="FGL42" s="881" t="e">
        <v>#N/A</v>
      </c>
      <c r="FGM42" s="881" t="e">
        <v>#N/A</v>
      </c>
      <c r="FGN42" s="881" t="e">
        <v>#N/A</v>
      </c>
      <c r="FGO42" s="881" t="e">
        <v>#N/A</v>
      </c>
      <c r="FGP42" s="881" t="e">
        <v>#N/A</v>
      </c>
      <c r="FGQ42" s="881" t="e">
        <v>#N/A</v>
      </c>
      <c r="FGR42" s="881" t="e">
        <v>#N/A</v>
      </c>
      <c r="FGS42" s="881" t="e">
        <v>#N/A</v>
      </c>
      <c r="FGT42" s="881" t="e">
        <v>#N/A</v>
      </c>
      <c r="FGU42" s="881" t="e">
        <v>#N/A</v>
      </c>
      <c r="FGV42" s="881" t="e">
        <v>#N/A</v>
      </c>
      <c r="FGW42" s="881" t="e">
        <v>#N/A</v>
      </c>
      <c r="FGX42" s="881" t="e">
        <v>#N/A</v>
      </c>
      <c r="FGY42" s="881" t="e">
        <v>#N/A</v>
      </c>
      <c r="FGZ42" s="881" t="e">
        <v>#N/A</v>
      </c>
      <c r="FHA42" s="881" t="e">
        <v>#N/A</v>
      </c>
      <c r="FHB42" s="881" t="e">
        <v>#N/A</v>
      </c>
      <c r="FHC42" s="881" t="e">
        <v>#N/A</v>
      </c>
      <c r="FHD42" s="881" t="e">
        <v>#N/A</v>
      </c>
      <c r="FHE42" s="881" t="e">
        <v>#N/A</v>
      </c>
      <c r="FHF42" s="881" t="e">
        <v>#N/A</v>
      </c>
      <c r="FHG42" s="881" t="e">
        <v>#N/A</v>
      </c>
      <c r="FHH42" s="881" t="e">
        <v>#N/A</v>
      </c>
      <c r="FHI42" s="881" t="e">
        <v>#N/A</v>
      </c>
      <c r="FHJ42" s="881" t="e">
        <v>#N/A</v>
      </c>
      <c r="FHK42" s="881" t="e">
        <v>#N/A</v>
      </c>
      <c r="FHL42" s="881" t="e">
        <v>#N/A</v>
      </c>
      <c r="FHM42" s="881" t="e">
        <v>#N/A</v>
      </c>
      <c r="FHN42" s="881" t="e">
        <v>#N/A</v>
      </c>
      <c r="FHO42" s="881" t="e">
        <v>#N/A</v>
      </c>
      <c r="FHP42" s="881" t="e">
        <v>#N/A</v>
      </c>
      <c r="FHQ42" s="881" t="e">
        <v>#N/A</v>
      </c>
      <c r="FHR42" s="881" t="e">
        <v>#N/A</v>
      </c>
      <c r="FHS42" s="881" t="e">
        <v>#N/A</v>
      </c>
      <c r="FHT42" s="881" t="e">
        <v>#N/A</v>
      </c>
      <c r="FHU42" s="881" t="e">
        <v>#N/A</v>
      </c>
      <c r="FHV42" s="881" t="e">
        <v>#N/A</v>
      </c>
      <c r="FHW42" s="881" t="e">
        <v>#N/A</v>
      </c>
      <c r="FHX42" s="881" t="e">
        <v>#N/A</v>
      </c>
      <c r="FHY42" s="881" t="e">
        <v>#N/A</v>
      </c>
      <c r="FHZ42" s="881" t="e">
        <v>#N/A</v>
      </c>
      <c r="FIA42" s="881" t="e">
        <v>#N/A</v>
      </c>
      <c r="FIB42" s="881" t="e">
        <v>#N/A</v>
      </c>
      <c r="FIC42" s="881" t="e">
        <v>#N/A</v>
      </c>
      <c r="FID42" s="881" t="e">
        <v>#N/A</v>
      </c>
      <c r="FIE42" s="881" t="e">
        <v>#N/A</v>
      </c>
      <c r="FIF42" s="881" t="e">
        <v>#N/A</v>
      </c>
      <c r="FIG42" s="881" t="e">
        <v>#N/A</v>
      </c>
      <c r="FIH42" s="881" t="e">
        <v>#N/A</v>
      </c>
      <c r="FII42" s="881" t="e">
        <v>#N/A</v>
      </c>
      <c r="FIJ42" s="881" t="e">
        <v>#N/A</v>
      </c>
      <c r="FIK42" s="881" t="e">
        <v>#N/A</v>
      </c>
      <c r="FIL42" s="881" t="e">
        <v>#N/A</v>
      </c>
      <c r="FIM42" s="881" t="e">
        <v>#N/A</v>
      </c>
      <c r="FIN42" s="881" t="e">
        <v>#N/A</v>
      </c>
      <c r="FIO42" s="881" t="e">
        <v>#N/A</v>
      </c>
      <c r="FIP42" s="881" t="e">
        <v>#N/A</v>
      </c>
      <c r="FIQ42" s="881" t="e">
        <v>#N/A</v>
      </c>
      <c r="FIR42" s="881" t="e">
        <v>#N/A</v>
      </c>
      <c r="FIS42" s="881" t="e">
        <v>#N/A</v>
      </c>
      <c r="FIT42" s="881" t="e">
        <v>#N/A</v>
      </c>
      <c r="FIU42" s="881" t="e">
        <v>#N/A</v>
      </c>
      <c r="FIV42" s="881" t="e">
        <v>#N/A</v>
      </c>
      <c r="FIW42" s="881" t="e">
        <v>#N/A</v>
      </c>
      <c r="FIX42" s="881" t="e">
        <v>#N/A</v>
      </c>
      <c r="FIY42" s="881" t="e">
        <v>#N/A</v>
      </c>
      <c r="FIZ42" s="881" t="e">
        <v>#N/A</v>
      </c>
      <c r="FJA42" s="881" t="e">
        <v>#N/A</v>
      </c>
      <c r="FJB42" s="881" t="e">
        <v>#N/A</v>
      </c>
      <c r="FJC42" s="881" t="e">
        <v>#N/A</v>
      </c>
      <c r="FJD42" s="881" t="e">
        <v>#N/A</v>
      </c>
      <c r="FJE42" s="881" t="e">
        <v>#N/A</v>
      </c>
      <c r="FJF42" s="881" t="e">
        <v>#N/A</v>
      </c>
      <c r="FJG42" s="881" t="e">
        <v>#N/A</v>
      </c>
      <c r="FJH42" s="881" t="e">
        <v>#N/A</v>
      </c>
      <c r="FJI42" s="881" t="e">
        <v>#N/A</v>
      </c>
      <c r="FJJ42" s="881" t="e">
        <v>#N/A</v>
      </c>
      <c r="FJK42" s="881" t="e">
        <v>#N/A</v>
      </c>
      <c r="FJL42" s="881" t="e">
        <v>#N/A</v>
      </c>
      <c r="FJM42" s="881" t="e">
        <v>#N/A</v>
      </c>
      <c r="FJN42" s="881" t="e">
        <v>#N/A</v>
      </c>
      <c r="FJO42" s="881" t="e">
        <v>#N/A</v>
      </c>
      <c r="FJP42" s="881" t="e">
        <v>#N/A</v>
      </c>
      <c r="FJQ42" s="881" t="e">
        <v>#N/A</v>
      </c>
      <c r="FJR42" s="881" t="e">
        <v>#N/A</v>
      </c>
      <c r="FJS42" s="881" t="e">
        <v>#N/A</v>
      </c>
      <c r="FJT42" s="881" t="e">
        <v>#N/A</v>
      </c>
      <c r="FJU42" s="881" t="e">
        <v>#N/A</v>
      </c>
      <c r="FJV42" s="881" t="e">
        <v>#N/A</v>
      </c>
      <c r="FJW42" s="881" t="e">
        <v>#N/A</v>
      </c>
      <c r="FJX42" s="881" t="e">
        <v>#N/A</v>
      </c>
      <c r="FJY42" s="881" t="e">
        <v>#N/A</v>
      </c>
      <c r="FJZ42" s="881" t="e">
        <v>#N/A</v>
      </c>
      <c r="FKA42" s="881" t="e">
        <v>#N/A</v>
      </c>
      <c r="FKB42" s="881" t="e">
        <v>#N/A</v>
      </c>
      <c r="FKC42" s="881" t="e">
        <v>#N/A</v>
      </c>
      <c r="FKD42" s="881" t="e">
        <v>#N/A</v>
      </c>
      <c r="FKE42" s="881" t="e">
        <v>#N/A</v>
      </c>
      <c r="FKF42" s="881" t="e">
        <v>#N/A</v>
      </c>
      <c r="FKG42" s="881" t="e">
        <v>#N/A</v>
      </c>
      <c r="FKH42" s="881" t="e">
        <v>#N/A</v>
      </c>
      <c r="FKI42" s="881" t="e">
        <v>#N/A</v>
      </c>
      <c r="FKJ42" s="881" t="e">
        <v>#N/A</v>
      </c>
      <c r="FKK42" s="881" t="e">
        <v>#N/A</v>
      </c>
      <c r="FKL42" s="881" t="e">
        <v>#N/A</v>
      </c>
      <c r="FKM42" s="881" t="e">
        <v>#N/A</v>
      </c>
      <c r="FKN42" s="881" t="e">
        <v>#N/A</v>
      </c>
      <c r="FKO42" s="881" t="e">
        <v>#N/A</v>
      </c>
      <c r="FKP42" s="881" t="e">
        <v>#N/A</v>
      </c>
      <c r="FKQ42" s="881" t="e">
        <v>#N/A</v>
      </c>
      <c r="FKR42" s="881" t="e">
        <v>#N/A</v>
      </c>
      <c r="FKS42" s="881" t="e">
        <v>#N/A</v>
      </c>
      <c r="FKT42" s="881" t="e">
        <v>#N/A</v>
      </c>
      <c r="FKU42" s="881" t="e">
        <v>#N/A</v>
      </c>
      <c r="FKV42" s="881" t="e">
        <v>#N/A</v>
      </c>
      <c r="FKW42" s="881" t="e">
        <v>#N/A</v>
      </c>
      <c r="FKX42" s="881" t="e">
        <v>#N/A</v>
      </c>
      <c r="FKY42" s="881" t="e">
        <v>#N/A</v>
      </c>
      <c r="FKZ42" s="881" t="e">
        <v>#N/A</v>
      </c>
      <c r="FLA42" s="881" t="e">
        <v>#N/A</v>
      </c>
      <c r="FLB42" s="881" t="e">
        <v>#N/A</v>
      </c>
      <c r="FLC42" s="881" t="e">
        <v>#N/A</v>
      </c>
      <c r="FLD42" s="881" t="e">
        <v>#N/A</v>
      </c>
      <c r="FLE42" s="881" t="e">
        <v>#N/A</v>
      </c>
      <c r="FLF42" s="881" t="e">
        <v>#N/A</v>
      </c>
      <c r="FLG42" s="881" t="e">
        <v>#N/A</v>
      </c>
      <c r="FLH42" s="881" t="e">
        <v>#N/A</v>
      </c>
      <c r="FLI42" s="881" t="e">
        <v>#N/A</v>
      </c>
      <c r="FLJ42" s="881" t="e">
        <v>#N/A</v>
      </c>
      <c r="FLK42" s="881" t="e">
        <v>#N/A</v>
      </c>
      <c r="FLL42" s="881" t="e">
        <v>#N/A</v>
      </c>
      <c r="FLM42" s="881" t="e">
        <v>#N/A</v>
      </c>
      <c r="FLN42" s="881" t="e">
        <v>#N/A</v>
      </c>
      <c r="FLO42" s="881" t="e">
        <v>#N/A</v>
      </c>
      <c r="FLP42" s="881" t="e">
        <v>#N/A</v>
      </c>
      <c r="FLQ42" s="881" t="e">
        <v>#N/A</v>
      </c>
      <c r="FLR42" s="881" t="e">
        <v>#N/A</v>
      </c>
      <c r="FLS42" s="881" t="e">
        <v>#N/A</v>
      </c>
      <c r="FLT42" s="881" t="e">
        <v>#N/A</v>
      </c>
      <c r="FLU42" s="881" t="e">
        <v>#N/A</v>
      </c>
      <c r="FLV42" s="881" t="e">
        <v>#N/A</v>
      </c>
      <c r="FLW42" s="881" t="e">
        <v>#N/A</v>
      </c>
      <c r="FLX42" s="881" t="e">
        <v>#N/A</v>
      </c>
      <c r="FLY42" s="881" t="e">
        <v>#N/A</v>
      </c>
      <c r="FLZ42" s="881" t="e">
        <v>#N/A</v>
      </c>
      <c r="FMA42" s="881" t="e">
        <v>#N/A</v>
      </c>
      <c r="FMB42" s="881" t="e">
        <v>#N/A</v>
      </c>
      <c r="FMC42" s="881" t="e">
        <v>#N/A</v>
      </c>
      <c r="FMD42" s="881" t="e">
        <v>#N/A</v>
      </c>
      <c r="FME42" s="881" t="e">
        <v>#N/A</v>
      </c>
      <c r="FMF42" s="881" t="e">
        <v>#N/A</v>
      </c>
      <c r="FMG42" s="881" t="e">
        <v>#N/A</v>
      </c>
      <c r="FMH42" s="881" t="e">
        <v>#N/A</v>
      </c>
      <c r="FMI42" s="881" t="e">
        <v>#N/A</v>
      </c>
      <c r="FMJ42" s="881" t="e">
        <v>#N/A</v>
      </c>
      <c r="FMK42" s="881" t="e">
        <v>#N/A</v>
      </c>
      <c r="FML42" s="881" t="e">
        <v>#N/A</v>
      </c>
      <c r="FMM42" s="881" t="e">
        <v>#N/A</v>
      </c>
      <c r="FMN42" s="881" t="e">
        <v>#N/A</v>
      </c>
      <c r="FMO42" s="881" t="e">
        <v>#N/A</v>
      </c>
      <c r="FMP42" s="881" t="e">
        <v>#N/A</v>
      </c>
      <c r="FMQ42" s="881" t="e">
        <v>#N/A</v>
      </c>
      <c r="FMR42" s="881" t="e">
        <v>#N/A</v>
      </c>
      <c r="FMS42" s="881" t="e">
        <v>#N/A</v>
      </c>
      <c r="FMT42" s="881" t="e">
        <v>#N/A</v>
      </c>
      <c r="FMU42" s="881" t="e">
        <v>#N/A</v>
      </c>
      <c r="FMV42" s="881" t="e">
        <v>#N/A</v>
      </c>
      <c r="FMW42" s="881" t="e">
        <v>#N/A</v>
      </c>
      <c r="FMX42" s="881" t="e">
        <v>#N/A</v>
      </c>
      <c r="FMY42" s="881" t="e">
        <v>#N/A</v>
      </c>
      <c r="FMZ42" s="881" t="e">
        <v>#N/A</v>
      </c>
      <c r="FNA42" s="881" t="e">
        <v>#N/A</v>
      </c>
      <c r="FNB42" s="881" t="e">
        <v>#N/A</v>
      </c>
      <c r="FNC42" s="881" t="e">
        <v>#N/A</v>
      </c>
      <c r="FND42" s="881" t="e">
        <v>#N/A</v>
      </c>
      <c r="FNE42" s="881" t="e">
        <v>#N/A</v>
      </c>
      <c r="FNF42" s="881" t="e">
        <v>#N/A</v>
      </c>
      <c r="FNG42" s="881" t="e">
        <v>#N/A</v>
      </c>
      <c r="FNH42" s="881" t="e">
        <v>#N/A</v>
      </c>
      <c r="FNI42" s="881" t="e">
        <v>#N/A</v>
      </c>
      <c r="FNJ42" s="881" t="e">
        <v>#N/A</v>
      </c>
      <c r="FNK42" s="881" t="e">
        <v>#N/A</v>
      </c>
      <c r="FNL42" s="881" t="e">
        <v>#N/A</v>
      </c>
      <c r="FNM42" s="881" t="e">
        <v>#N/A</v>
      </c>
      <c r="FNN42" s="881" t="e">
        <v>#N/A</v>
      </c>
      <c r="FNO42" s="881" t="e">
        <v>#N/A</v>
      </c>
      <c r="FNP42" s="881" t="e">
        <v>#N/A</v>
      </c>
      <c r="FNQ42" s="881" t="e">
        <v>#N/A</v>
      </c>
      <c r="FNR42" s="881" t="e">
        <v>#N/A</v>
      </c>
      <c r="FNS42" s="881" t="e">
        <v>#N/A</v>
      </c>
      <c r="FNT42" s="881" t="e">
        <v>#N/A</v>
      </c>
      <c r="FNU42" s="881" t="e">
        <v>#N/A</v>
      </c>
      <c r="FNV42" s="881" t="e">
        <v>#N/A</v>
      </c>
      <c r="FNW42" s="881" t="e">
        <v>#N/A</v>
      </c>
      <c r="FNX42" s="881" t="e">
        <v>#N/A</v>
      </c>
      <c r="FNY42" s="881" t="e">
        <v>#N/A</v>
      </c>
      <c r="FNZ42" s="881" t="e">
        <v>#N/A</v>
      </c>
      <c r="FOA42" s="881" t="e">
        <v>#N/A</v>
      </c>
      <c r="FOB42" s="881" t="e">
        <v>#N/A</v>
      </c>
      <c r="FOC42" s="881" t="e">
        <v>#N/A</v>
      </c>
      <c r="FOD42" s="881" t="e">
        <v>#N/A</v>
      </c>
      <c r="FOE42" s="881" t="e">
        <v>#N/A</v>
      </c>
      <c r="FOF42" s="881" t="e">
        <v>#N/A</v>
      </c>
      <c r="FOG42" s="881" t="e">
        <v>#N/A</v>
      </c>
      <c r="FOH42" s="881" t="e">
        <v>#N/A</v>
      </c>
      <c r="FOI42" s="881" t="e">
        <v>#N/A</v>
      </c>
      <c r="FOJ42" s="881" t="e">
        <v>#N/A</v>
      </c>
      <c r="FOK42" s="881" t="e">
        <v>#N/A</v>
      </c>
      <c r="FOL42" s="881" t="e">
        <v>#N/A</v>
      </c>
      <c r="FOM42" s="881" t="e">
        <v>#N/A</v>
      </c>
      <c r="FON42" s="881" t="e">
        <v>#N/A</v>
      </c>
      <c r="FOO42" s="881" t="e">
        <v>#N/A</v>
      </c>
      <c r="FOP42" s="881" t="e">
        <v>#N/A</v>
      </c>
      <c r="FOQ42" s="881" t="e">
        <v>#N/A</v>
      </c>
      <c r="FOR42" s="881" t="e">
        <v>#N/A</v>
      </c>
      <c r="FOS42" s="881" t="e">
        <v>#N/A</v>
      </c>
      <c r="FOT42" s="881" t="e">
        <v>#N/A</v>
      </c>
      <c r="FOU42" s="881" t="e">
        <v>#N/A</v>
      </c>
      <c r="FOV42" s="881" t="e">
        <v>#N/A</v>
      </c>
      <c r="FOW42" s="881" t="e">
        <v>#N/A</v>
      </c>
      <c r="FOX42" s="881" t="e">
        <v>#N/A</v>
      </c>
      <c r="FOY42" s="881" t="e">
        <v>#N/A</v>
      </c>
      <c r="FOZ42" s="881" t="e">
        <v>#N/A</v>
      </c>
      <c r="FPA42" s="881" t="e">
        <v>#N/A</v>
      </c>
      <c r="FPB42" s="881" t="e">
        <v>#N/A</v>
      </c>
      <c r="FPC42" s="881" t="e">
        <v>#N/A</v>
      </c>
      <c r="FPD42" s="881" t="e">
        <v>#N/A</v>
      </c>
      <c r="FPE42" s="881" t="e">
        <v>#N/A</v>
      </c>
      <c r="FPF42" s="881" t="e">
        <v>#N/A</v>
      </c>
      <c r="FPG42" s="881" t="e">
        <v>#N/A</v>
      </c>
      <c r="FPH42" s="881" t="e">
        <v>#N/A</v>
      </c>
      <c r="FPI42" s="881" t="e">
        <v>#N/A</v>
      </c>
      <c r="FPJ42" s="881" t="e">
        <v>#N/A</v>
      </c>
      <c r="FPK42" s="881" t="e">
        <v>#N/A</v>
      </c>
      <c r="FPL42" s="881" t="e">
        <v>#N/A</v>
      </c>
      <c r="FPM42" s="881" t="e">
        <v>#N/A</v>
      </c>
      <c r="FPN42" s="881" t="e">
        <v>#N/A</v>
      </c>
      <c r="FPO42" s="881" t="e">
        <v>#N/A</v>
      </c>
      <c r="FPP42" s="881" t="e">
        <v>#N/A</v>
      </c>
      <c r="FPQ42" s="881" t="e">
        <v>#N/A</v>
      </c>
      <c r="FPR42" s="881" t="e">
        <v>#N/A</v>
      </c>
      <c r="FPS42" s="881" t="e">
        <v>#N/A</v>
      </c>
      <c r="FPT42" s="881" t="e">
        <v>#N/A</v>
      </c>
      <c r="FPU42" s="881" t="e">
        <v>#N/A</v>
      </c>
      <c r="FPV42" s="881" t="e">
        <v>#N/A</v>
      </c>
      <c r="FPW42" s="881" t="e">
        <v>#N/A</v>
      </c>
      <c r="FPX42" s="881" t="e">
        <v>#N/A</v>
      </c>
      <c r="FPY42" s="881" t="e">
        <v>#N/A</v>
      </c>
      <c r="FPZ42" s="881" t="e">
        <v>#N/A</v>
      </c>
      <c r="FQA42" s="881" t="e">
        <v>#N/A</v>
      </c>
      <c r="FQB42" s="881" t="e">
        <v>#N/A</v>
      </c>
      <c r="FQC42" s="881" t="e">
        <v>#N/A</v>
      </c>
      <c r="FQD42" s="881" t="e">
        <v>#N/A</v>
      </c>
      <c r="FQE42" s="881" t="e">
        <v>#N/A</v>
      </c>
      <c r="FQF42" s="881" t="e">
        <v>#N/A</v>
      </c>
      <c r="FQG42" s="881" t="e">
        <v>#N/A</v>
      </c>
      <c r="FQH42" s="881" t="e">
        <v>#N/A</v>
      </c>
      <c r="FQI42" s="881" t="e">
        <v>#N/A</v>
      </c>
      <c r="FQJ42" s="881" t="e">
        <v>#N/A</v>
      </c>
      <c r="FQK42" s="881" t="e">
        <v>#N/A</v>
      </c>
      <c r="FQL42" s="881" t="e">
        <v>#N/A</v>
      </c>
      <c r="FQM42" s="881" t="e">
        <v>#N/A</v>
      </c>
      <c r="FQN42" s="881" t="e">
        <v>#N/A</v>
      </c>
      <c r="FQO42" s="881" t="e">
        <v>#N/A</v>
      </c>
      <c r="FQP42" s="881" t="e">
        <v>#N/A</v>
      </c>
      <c r="FQQ42" s="881" t="e">
        <v>#N/A</v>
      </c>
      <c r="FQR42" s="881" t="e">
        <v>#N/A</v>
      </c>
      <c r="FQS42" s="881" t="e">
        <v>#N/A</v>
      </c>
      <c r="FQT42" s="881" t="e">
        <v>#N/A</v>
      </c>
      <c r="FQU42" s="881" t="e">
        <v>#N/A</v>
      </c>
      <c r="FQV42" s="881" t="e">
        <v>#N/A</v>
      </c>
      <c r="FQW42" s="881" t="e">
        <v>#N/A</v>
      </c>
      <c r="FQX42" s="881" t="e">
        <v>#N/A</v>
      </c>
      <c r="FQY42" s="881" t="e">
        <v>#N/A</v>
      </c>
      <c r="FQZ42" s="881" t="e">
        <v>#N/A</v>
      </c>
      <c r="FRA42" s="881" t="e">
        <v>#N/A</v>
      </c>
      <c r="FRB42" s="881" t="e">
        <v>#N/A</v>
      </c>
      <c r="FRC42" s="881" t="e">
        <v>#N/A</v>
      </c>
      <c r="FRD42" s="881" t="e">
        <v>#N/A</v>
      </c>
      <c r="FRE42" s="881" t="e">
        <v>#N/A</v>
      </c>
      <c r="FRF42" s="881" t="e">
        <v>#N/A</v>
      </c>
      <c r="FRG42" s="881" t="e">
        <v>#N/A</v>
      </c>
      <c r="FRH42" s="881" t="e">
        <v>#N/A</v>
      </c>
      <c r="FRI42" s="881" t="e">
        <v>#N/A</v>
      </c>
      <c r="FRJ42" s="881" t="e">
        <v>#N/A</v>
      </c>
      <c r="FRK42" s="881" t="e">
        <v>#N/A</v>
      </c>
      <c r="FRL42" s="881" t="e">
        <v>#N/A</v>
      </c>
      <c r="FRM42" s="881" t="e">
        <v>#N/A</v>
      </c>
      <c r="FRN42" s="881" t="e">
        <v>#N/A</v>
      </c>
      <c r="FRO42" s="881" t="e">
        <v>#N/A</v>
      </c>
      <c r="FRP42" s="881" t="e">
        <v>#N/A</v>
      </c>
      <c r="FRQ42" s="881" t="e">
        <v>#N/A</v>
      </c>
      <c r="FRR42" s="881" t="e">
        <v>#N/A</v>
      </c>
      <c r="FRS42" s="881" t="e">
        <v>#N/A</v>
      </c>
      <c r="FRT42" s="881" t="e">
        <v>#N/A</v>
      </c>
      <c r="FRU42" s="881" t="e">
        <v>#N/A</v>
      </c>
      <c r="FRV42" s="881" t="e">
        <v>#N/A</v>
      </c>
      <c r="FRW42" s="881" t="e">
        <v>#N/A</v>
      </c>
      <c r="FRX42" s="881" t="e">
        <v>#N/A</v>
      </c>
      <c r="FRY42" s="881" t="e">
        <v>#N/A</v>
      </c>
      <c r="FRZ42" s="881" t="e">
        <v>#N/A</v>
      </c>
      <c r="FSA42" s="881" t="e">
        <v>#N/A</v>
      </c>
      <c r="FSB42" s="881" t="e">
        <v>#N/A</v>
      </c>
      <c r="FSC42" s="881" t="e">
        <v>#N/A</v>
      </c>
      <c r="FSD42" s="881" t="e">
        <v>#N/A</v>
      </c>
      <c r="FSE42" s="881" t="e">
        <v>#N/A</v>
      </c>
      <c r="FSF42" s="881" t="e">
        <v>#N/A</v>
      </c>
      <c r="FSG42" s="881" t="e">
        <v>#N/A</v>
      </c>
      <c r="FSH42" s="881" t="e">
        <v>#N/A</v>
      </c>
      <c r="FSI42" s="881" t="e">
        <v>#N/A</v>
      </c>
      <c r="FSJ42" s="881" t="e">
        <v>#N/A</v>
      </c>
      <c r="FSK42" s="881" t="e">
        <v>#N/A</v>
      </c>
      <c r="FSL42" s="881" t="e">
        <v>#N/A</v>
      </c>
      <c r="FSM42" s="881" t="e">
        <v>#N/A</v>
      </c>
      <c r="FSN42" s="881" t="e">
        <v>#N/A</v>
      </c>
      <c r="FSO42" s="881" t="e">
        <v>#N/A</v>
      </c>
      <c r="FSP42" s="881" t="e">
        <v>#N/A</v>
      </c>
      <c r="FSQ42" s="881" t="e">
        <v>#N/A</v>
      </c>
      <c r="FSR42" s="881" t="e">
        <v>#N/A</v>
      </c>
      <c r="FSS42" s="881" t="e">
        <v>#N/A</v>
      </c>
      <c r="FST42" s="881" t="e">
        <v>#N/A</v>
      </c>
      <c r="FSU42" s="881" t="e">
        <v>#N/A</v>
      </c>
      <c r="FSV42" s="881" t="e">
        <v>#N/A</v>
      </c>
      <c r="FSW42" s="881" t="e">
        <v>#N/A</v>
      </c>
      <c r="FSX42" s="881" t="e">
        <v>#N/A</v>
      </c>
      <c r="FSY42" s="881" t="e">
        <v>#N/A</v>
      </c>
      <c r="FSZ42" s="881" t="e">
        <v>#N/A</v>
      </c>
      <c r="FTA42" s="881" t="e">
        <v>#N/A</v>
      </c>
      <c r="FTB42" s="881" t="e">
        <v>#N/A</v>
      </c>
      <c r="FTC42" s="881" t="e">
        <v>#N/A</v>
      </c>
      <c r="FTD42" s="881" t="e">
        <v>#N/A</v>
      </c>
      <c r="FTE42" s="881" t="e">
        <v>#N/A</v>
      </c>
      <c r="FTF42" s="881" t="e">
        <v>#N/A</v>
      </c>
      <c r="FTG42" s="881" t="e">
        <v>#N/A</v>
      </c>
      <c r="FTH42" s="881" t="e">
        <v>#N/A</v>
      </c>
      <c r="FTI42" s="881" t="e">
        <v>#N/A</v>
      </c>
      <c r="FTJ42" s="881" t="e">
        <v>#N/A</v>
      </c>
      <c r="FTK42" s="881" t="e">
        <v>#N/A</v>
      </c>
      <c r="FTL42" s="881" t="e">
        <v>#N/A</v>
      </c>
      <c r="FTM42" s="881" t="e">
        <v>#N/A</v>
      </c>
      <c r="FTN42" s="881" t="e">
        <v>#N/A</v>
      </c>
      <c r="FTO42" s="881" t="e">
        <v>#N/A</v>
      </c>
      <c r="FTP42" s="881" t="e">
        <v>#N/A</v>
      </c>
      <c r="FTQ42" s="881" t="e">
        <v>#N/A</v>
      </c>
      <c r="FTR42" s="881" t="e">
        <v>#N/A</v>
      </c>
      <c r="FTS42" s="881" t="e">
        <v>#N/A</v>
      </c>
      <c r="FTT42" s="881" t="e">
        <v>#N/A</v>
      </c>
      <c r="FTU42" s="881" t="e">
        <v>#N/A</v>
      </c>
      <c r="FTV42" s="881" t="e">
        <v>#N/A</v>
      </c>
      <c r="FTW42" s="881" t="e">
        <v>#N/A</v>
      </c>
      <c r="FTX42" s="881" t="e">
        <v>#N/A</v>
      </c>
      <c r="FTY42" s="881" t="e">
        <v>#N/A</v>
      </c>
      <c r="FTZ42" s="881" t="e">
        <v>#N/A</v>
      </c>
      <c r="FUA42" s="881" t="e">
        <v>#N/A</v>
      </c>
      <c r="FUB42" s="881" t="e">
        <v>#N/A</v>
      </c>
      <c r="FUC42" s="881" t="e">
        <v>#N/A</v>
      </c>
      <c r="FUD42" s="881" t="e">
        <v>#N/A</v>
      </c>
      <c r="FUE42" s="881" t="e">
        <v>#N/A</v>
      </c>
      <c r="FUF42" s="881" t="e">
        <v>#N/A</v>
      </c>
      <c r="FUG42" s="881" t="e">
        <v>#N/A</v>
      </c>
      <c r="FUH42" s="881" t="e">
        <v>#N/A</v>
      </c>
      <c r="FUI42" s="881" t="e">
        <v>#N/A</v>
      </c>
      <c r="FUJ42" s="881" t="e">
        <v>#N/A</v>
      </c>
      <c r="FUK42" s="881" t="e">
        <v>#N/A</v>
      </c>
      <c r="FUL42" s="881" t="e">
        <v>#N/A</v>
      </c>
      <c r="FUM42" s="881" t="e">
        <v>#N/A</v>
      </c>
      <c r="FUN42" s="881" t="e">
        <v>#N/A</v>
      </c>
      <c r="FUO42" s="881" t="e">
        <v>#N/A</v>
      </c>
      <c r="FUP42" s="881" t="e">
        <v>#N/A</v>
      </c>
      <c r="FUQ42" s="881" t="e">
        <v>#N/A</v>
      </c>
      <c r="FUR42" s="881" t="e">
        <v>#N/A</v>
      </c>
      <c r="FUS42" s="881" t="e">
        <v>#N/A</v>
      </c>
      <c r="FUT42" s="881" t="e">
        <v>#N/A</v>
      </c>
      <c r="FUU42" s="881" t="e">
        <v>#N/A</v>
      </c>
      <c r="FUV42" s="881" t="e">
        <v>#N/A</v>
      </c>
      <c r="FUW42" s="881" t="e">
        <v>#N/A</v>
      </c>
      <c r="FUX42" s="881" t="e">
        <v>#N/A</v>
      </c>
      <c r="FUY42" s="881" t="e">
        <v>#N/A</v>
      </c>
      <c r="FUZ42" s="881" t="e">
        <v>#N/A</v>
      </c>
      <c r="FVA42" s="881" t="e">
        <v>#N/A</v>
      </c>
      <c r="FVB42" s="881" t="e">
        <v>#N/A</v>
      </c>
      <c r="FVC42" s="881" t="e">
        <v>#N/A</v>
      </c>
      <c r="FVD42" s="881" t="e">
        <v>#N/A</v>
      </c>
      <c r="FVE42" s="881" t="e">
        <v>#N/A</v>
      </c>
      <c r="FVF42" s="881" t="e">
        <v>#N/A</v>
      </c>
      <c r="FVG42" s="881" t="e">
        <v>#N/A</v>
      </c>
      <c r="FVH42" s="881" t="e">
        <v>#N/A</v>
      </c>
      <c r="FVI42" s="881" t="e">
        <v>#N/A</v>
      </c>
      <c r="FVJ42" s="881" t="e">
        <v>#N/A</v>
      </c>
      <c r="FVK42" s="881" t="e">
        <v>#N/A</v>
      </c>
      <c r="FVL42" s="881" t="e">
        <v>#N/A</v>
      </c>
      <c r="FVM42" s="881" t="e">
        <v>#N/A</v>
      </c>
      <c r="FVN42" s="881" t="e">
        <v>#N/A</v>
      </c>
      <c r="FVO42" s="881" t="e">
        <v>#N/A</v>
      </c>
      <c r="FVP42" s="881" t="e">
        <v>#N/A</v>
      </c>
      <c r="FVQ42" s="881" t="e">
        <v>#N/A</v>
      </c>
      <c r="FVR42" s="881" t="e">
        <v>#N/A</v>
      </c>
      <c r="FVS42" s="881" t="e">
        <v>#N/A</v>
      </c>
      <c r="FVT42" s="881" t="e">
        <v>#N/A</v>
      </c>
      <c r="FVU42" s="881" t="e">
        <v>#N/A</v>
      </c>
      <c r="FVV42" s="881" t="e">
        <v>#N/A</v>
      </c>
      <c r="FVW42" s="881" t="e">
        <v>#N/A</v>
      </c>
      <c r="FVX42" s="881" t="e">
        <v>#N/A</v>
      </c>
      <c r="FVY42" s="881" t="e">
        <v>#N/A</v>
      </c>
      <c r="FVZ42" s="881" t="e">
        <v>#N/A</v>
      </c>
      <c r="FWA42" s="881" t="e">
        <v>#N/A</v>
      </c>
      <c r="FWB42" s="881" t="e">
        <v>#N/A</v>
      </c>
      <c r="FWC42" s="881" t="e">
        <v>#N/A</v>
      </c>
      <c r="FWD42" s="881" t="e">
        <v>#N/A</v>
      </c>
      <c r="FWE42" s="881" t="e">
        <v>#N/A</v>
      </c>
      <c r="FWF42" s="881" t="e">
        <v>#N/A</v>
      </c>
      <c r="FWG42" s="881" t="e">
        <v>#N/A</v>
      </c>
      <c r="FWH42" s="881" t="e">
        <v>#N/A</v>
      </c>
      <c r="FWI42" s="881" t="e">
        <v>#N/A</v>
      </c>
      <c r="FWJ42" s="881" t="e">
        <v>#N/A</v>
      </c>
      <c r="FWK42" s="881" t="e">
        <v>#N/A</v>
      </c>
      <c r="FWL42" s="881" t="e">
        <v>#N/A</v>
      </c>
      <c r="FWM42" s="881" t="e">
        <v>#N/A</v>
      </c>
      <c r="FWN42" s="881" t="e">
        <v>#N/A</v>
      </c>
      <c r="FWO42" s="881" t="e">
        <v>#N/A</v>
      </c>
      <c r="FWP42" s="881" t="e">
        <v>#N/A</v>
      </c>
      <c r="FWQ42" s="881" t="e">
        <v>#N/A</v>
      </c>
      <c r="FWR42" s="881" t="e">
        <v>#N/A</v>
      </c>
      <c r="FWS42" s="881" t="e">
        <v>#N/A</v>
      </c>
      <c r="FWT42" s="881" t="e">
        <v>#N/A</v>
      </c>
      <c r="FWU42" s="881" t="e">
        <v>#N/A</v>
      </c>
      <c r="FWV42" s="881" t="e">
        <v>#N/A</v>
      </c>
      <c r="FWW42" s="881" t="e">
        <v>#N/A</v>
      </c>
      <c r="FWX42" s="881" t="e">
        <v>#N/A</v>
      </c>
      <c r="FWY42" s="881" t="e">
        <v>#N/A</v>
      </c>
      <c r="FWZ42" s="881" t="e">
        <v>#N/A</v>
      </c>
      <c r="FXA42" s="881" t="e">
        <v>#N/A</v>
      </c>
      <c r="FXB42" s="881" t="e">
        <v>#N/A</v>
      </c>
      <c r="FXC42" s="881" t="e">
        <v>#N/A</v>
      </c>
      <c r="FXD42" s="881" t="e">
        <v>#N/A</v>
      </c>
      <c r="FXE42" s="881" t="e">
        <v>#N/A</v>
      </c>
      <c r="FXF42" s="881" t="e">
        <v>#N/A</v>
      </c>
      <c r="FXG42" s="881" t="e">
        <v>#N/A</v>
      </c>
      <c r="FXH42" s="881" t="e">
        <v>#N/A</v>
      </c>
      <c r="FXI42" s="881" t="e">
        <v>#N/A</v>
      </c>
      <c r="FXJ42" s="881" t="e">
        <v>#N/A</v>
      </c>
      <c r="FXK42" s="881" t="e">
        <v>#N/A</v>
      </c>
      <c r="FXL42" s="881" t="e">
        <v>#N/A</v>
      </c>
      <c r="FXM42" s="881" t="e">
        <v>#N/A</v>
      </c>
      <c r="FXN42" s="881" t="e">
        <v>#N/A</v>
      </c>
      <c r="FXO42" s="881" t="e">
        <v>#N/A</v>
      </c>
      <c r="FXP42" s="881" t="e">
        <v>#N/A</v>
      </c>
      <c r="FXQ42" s="881" t="e">
        <v>#N/A</v>
      </c>
      <c r="FXR42" s="881" t="e">
        <v>#N/A</v>
      </c>
      <c r="FXS42" s="881" t="e">
        <v>#N/A</v>
      </c>
      <c r="FXT42" s="881" t="e">
        <v>#N/A</v>
      </c>
      <c r="FXU42" s="881" t="e">
        <v>#N/A</v>
      </c>
      <c r="FXV42" s="881" t="e">
        <v>#N/A</v>
      </c>
      <c r="FXW42" s="881" t="e">
        <v>#N/A</v>
      </c>
      <c r="FXX42" s="881" t="e">
        <v>#N/A</v>
      </c>
      <c r="FXY42" s="881" t="e">
        <v>#N/A</v>
      </c>
      <c r="FXZ42" s="881" t="e">
        <v>#N/A</v>
      </c>
      <c r="FYA42" s="881" t="e">
        <v>#N/A</v>
      </c>
      <c r="FYB42" s="881" t="e">
        <v>#N/A</v>
      </c>
      <c r="FYC42" s="881" t="e">
        <v>#N/A</v>
      </c>
      <c r="FYD42" s="881" t="e">
        <v>#N/A</v>
      </c>
      <c r="FYE42" s="881" t="e">
        <v>#N/A</v>
      </c>
      <c r="FYF42" s="881" t="e">
        <v>#N/A</v>
      </c>
      <c r="FYG42" s="881" t="e">
        <v>#N/A</v>
      </c>
      <c r="FYH42" s="881" t="e">
        <v>#N/A</v>
      </c>
      <c r="FYI42" s="881" t="e">
        <v>#N/A</v>
      </c>
      <c r="FYJ42" s="881" t="e">
        <v>#N/A</v>
      </c>
      <c r="FYK42" s="881" t="e">
        <v>#N/A</v>
      </c>
      <c r="FYL42" s="881" t="e">
        <v>#N/A</v>
      </c>
      <c r="FYM42" s="881" t="e">
        <v>#N/A</v>
      </c>
      <c r="FYN42" s="881" t="e">
        <v>#N/A</v>
      </c>
      <c r="FYO42" s="881" t="e">
        <v>#N/A</v>
      </c>
      <c r="FYP42" s="881" t="e">
        <v>#N/A</v>
      </c>
      <c r="FYQ42" s="881" t="e">
        <v>#N/A</v>
      </c>
      <c r="FYR42" s="881" t="e">
        <v>#N/A</v>
      </c>
      <c r="FYS42" s="881" t="e">
        <v>#N/A</v>
      </c>
      <c r="FYT42" s="881" t="e">
        <v>#N/A</v>
      </c>
      <c r="FYU42" s="881" t="e">
        <v>#N/A</v>
      </c>
      <c r="FYV42" s="881" t="e">
        <v>#N/A</v>
      </c>
      <c r="FYW42" s="881" t="e">
        <v>#N/A</v>
      </c>
      <c r="FYX42" s="881" t="e">
        <v>#N/A</v>
      </c>
      <c r="FYY42" s="881" t="e">
        <v>#N/A</v>
      </c>
      <c r="FYZ42" s="881" t="e">
        <v>#N/A</v>
      </c>
      <c r="FZA42" s="881" t="e">
        <v>#N/A</v>
      </c>
      <c r="FZB42" s="881" t="e">
        <v>#N/A</v>
      </c>
      <c r="FZC42" s="881" t="e">
        <v>#N/A</v>
      </c>
      <c r="FZD42" s="881" t="e">
        <v>#N/A</v>
      </c>
      <c r="FZE42" s="881" t="e">
        <v>#N/A</v>
      </c>
      <c r="FZF42" s="881" t="e">
        <v>#N/A</v>
      </c>
      <c r="FZG42" s="881" t="e">
        <v>#N/A</v>
      </c>
      <c r="FZH42" s="881" t="e">
        <v>#N/A</v>
      </c>
      <c r="FZI42" s="881" t="e">
        <v>#N/A</v>
      </c>
      <c r="FZJ42" s="881" t="e">
        <v>#N/A</v>
      </c>
      <c r="FZK42" s="881" t="e">
        <v>#N/A</v>
      </c>
      <c r="FZL42" s="881" t="e">
        <v>#N/A</v>
      </c>
      <c r="FZM42" s="881" t="e">
        <v>#N/A</v>
      </c>
      <c r="FZN42" s="881" t="e">
        <v>#N/A</v>
      </c>
      <c r="FZO42" s="881" t="e">
        <v>#N/A</v>
      </c>
      <c r="FZP42" s="881" t="e">
        <v>#N/A</v>
      </c>
      <c r="FZQ42" s="881" t="e">
        <v>#N/A</v>
      </c>
      <c r="FZR42" s="881" t="e">
        <v>#N/A</v>
      </c>
      <c r="FZS42" s="881" t="e">
        <v>#N/A</v>
      </c>
      <c r="FZT42" s="881" t="e">
        <v>#N/A</v>
      </c>
      <c r="FZU42" s="881" t="e">
        <v>#N/A</v>
      </c>
      <c r="FZV42" s="881" t="e">
        <v>#N/A</v>
      </c>
      <c r="FZW42" s="881" t="e">
        <v>#N/A</v>
      </c>
      <c r="FZX42" s="881" t="e">
        <v>#N/A</v>
      </c>
      <c r="FZY42" s="881" t="e">
        <v>#N/A</v>
      </c>
      <c r="FZZ42" s="881" t="e">
        <v>#N/A</v>
      </c>
      <c r="GAA42" s="881" t="e">
        <v>#N/A</v>
      </c>
      <c r="GAB42" s="881" t="e">
        <v>#N/A</v>
      </c>
      <c r="GAC42" s="881" t="e">
        <v>#N/A</v>
      </c>
      <c r="GAD42" s="881" t="e">
        <v>#N/A</v>
      </c>
      <c r="GAE42" s="881" t="e">
        <v>#N/A</v>
      </c>
      <c r="GAF42" s="881" t="e">
        <v>#N/A</v>
      </c>
      <c r="GAG42" s="881" t="e">
        <v>#N/A</v>
      </c>
      <c r="GAH42" s="881" t="e">
        <v>#N/A</v>
      </c>
      <c r="GAI42" s="881" t="e">
        <v>#N/A</v>
      </c>
      <c r="GAJ42" s="881" t="e">
        <v>#N/A</v>
      </c>
      <c r="GAK42" s="881" t="e">
        <v>#N/A</v>
      </c>
      <c r="GAL42" s="881" t="e">
        <v>#N/A</v>
      </c>
      <c r="GAM42" s="881" t="e">
        <v>#N/A</v>
      </c>
      <c r="GAN42" s="881" t="e">
        <v>#N/A</v>
      </c>
      <c r="GAO42" s="881" t="e">
        <v>#N/A</v>
      </c>
      <c r="GAP42" s="881" t="e">
        <v>#N/A</v>
      </c>
      <c r="GAQ42" s="881" t="e">
        <v>#N/A</v>
      </c>
      <c r="GAR42" s="881" t="e">
        <v>#N/A</v>
      </c>
      <c r="GAS42" s="881" t="e">
        <v>#N/A</v>
      </c>
      <c r="GAT42" s="881" t="e">
        <v>#N/A</v>
      </c>
      <c r="GAU42" s="881" t="e">
        <v>#N/A</v>
      </c>
      <c r="GAV42" s="881" t="e">
        <v>#N/A</v>
      </c>
      <c r="GAW42" s="881" t="e">
        <v>#N/A</v>
      </c>
      <c r="GAX42" s="881" t="e">
        <v>#N/A</v>
      </c>
      <c r="GAY42" s="881" t="e">
        <v>#N/A</v>
      </c>
      <c r="GAZ42" s="881" t="e">
        <v>#N/A</v>
      </c>
      <c r="GBA42" s="881" t="e">
        <v>#N/A</v>
      </c>
      <c r="GBB42" s="881" t="e">
        <v>#N/A</v>
      </c>
      <c r="GBC42" s="881" t="e">
        <v>#N/A</v>
      </c>
      <c r="GBD42" s="881" t="e">
        <v>#N/A</v>
      </c>
      <c r="GBE42" s="881" t="e">
        <v>#N/A</v>
      </c>
      <c r="GBF42" s="881" t="e">
        <v>#N/A</v>
      </c>
      <c r="GBG42" s="881" t="e">
        <v>#N/A</v>
      </c>
      <c r="GBH42" s="881" t="e">
        <v>#N/A</v>
      </c>
      <c r="GBI42" s="881" t="e">
        <v>#N/A</v>
      </c>
      <c r="GBJ42" s="881" t="e">
        <v>#N/A</v>
      </c>
      <c r="GBK42" s="881" t="e">
        <v>#N/A</v>
      </c>
      <c r="GBL42" s="881" t="e">
        <v>#N/A</v>
      </c>
      <c r="GBM42" s="881" t="e">
        <v>#N/A</v>
      </c>
      <c r="GBN42" s="881" t="e">
        <v>#N/A</v>
      </c>
      <c r="GBO42" s="881" t="e">
        <v>#N/A</v>
      </c>
      <c r="GBP42" s="881" t="e">
        <v>#N/A</v>
      </c>
      <c r="GBQ42" s="881" t="e">
        <v>#N/A</v>
      </c>
      <c r="GBR42" s="881" t="e">
        <v>#N/A</v>
      </c>
      <c r="GBS42" s="881" t="e">
        <v>#N/A</v>
      </c>
      <c r="GBT42" s="881" t="e">
        <v>#N/A</v>
      </c>
      <c r="GBU42" s="881" t="e">
        <v>#N/A</v>
      </c>
      <c r="GBV42" s="881" t="e">
        <v>#N/A</v>
      </c>
      <c r="GBW42" s="881" t="e">
        <v>#N/A</v>
      </c>
      <c r="GBX42" s="881" t="e">
        <v>#N/A</v>
      </c>
      <c r="GBY42" s="881" t="e">
        <v>#N/A</v>
      </c>
      <c r="GBZ42" s="881" t="e">
        <v>#N/A</v>
      </c>
      <c r="GCA42" s="881" t="e">
        <v>#N/A</v>
      </c>
      <c r="GCB42" s="881" t="e">
        <v>#N/A</v>
      </c>
      <c r="GCC42" s="881" t="e">
        <v>#N/A</v>
      </c>
      <c r="GCD42" s="881" t="e">
        <v>#N/A</v>
      </c>
      <c r="GCE42" s="881" t="e">
        <v>#N/A</v>
      </c>
      <c r="GCF42" s="881" t="e">
        <v>#N/A</v>
      </c>
      <c r="GCG42" s="881" t="e">
        <v>#N/A</v>
      </c>
      <c r="GCH42" s="881" t="e">
        <v>#N/A</v>
      </c>
      <c r="GCI42" s="881" t="e">
        <v>#N/A</v>
      </c>
      <c r="GCJ42" s="881" t="e">
        <v>#N/A</v>
      </c>
      <c r="GCK42" s="881" t="e">
        <v>#N/A</v>
      </c>
      <c r="GCL42" s="881" t="e">
        <v>#N/A</v>
      </c>
      <c r="GCM42" s="881" t="e">
        <v>#N/A</v>
      </c>
      <c r="GCN42" s="881" t="e">
        <v>#N/A</v>
      </c>
      <c r="GCO42" s="881" t="e">
        <v>#N/A</v>
      </c>
      <c r="GCP42" s="881" t="e">
        <v>#N/A</v>
      </c>
      <c r="GCQ42" s="881" t="e">
        <v>#N/A</v>
      </c>
      <c r="GCR42" s="881" t="e">
        <v>#N/A</v>
      </c>
      <c r="GCS42" s="881" t="e">
        <v>#N/A</v>
      </c>
      <c r="GCT42" s="881" t="e">
        <v>#N/A</v>
      </c>
      <c r="GCU42" s="881" t="e">
        <v>#N/A</v>
      </c>
      <c r="GCV42" s="881" t="e">
        <v>#N/A</v>
      </c>
      <c r="GCW42" s="881" t="e">
        <v>#N/A</v>
      </c>
      <c r="GCX42" s="881" t="e">
        <v>#N/A</v>
      </c>
      <c r="GCY42" s="881" t="e">
        <v>#N/A</v>
      </c>
      <c r="GCZ42" s="881" t="e">
        <v>#N/A</v>
      </c>
      <c r="GDA42" s="881" t="e">
        <v>#N/A</v>
      </c>
      <c r="GDB42" s="881" t="e">
        <v>#N/A</v>
      </c>
      <c r="GDC42" s="881" t="e">
        <v>#N/A</v>
      </c>
      <c r="GDD42" s="881" t="e">
        <v>#N/A</v>
      </c>
      <c r="GDE42" s="881" t="e">
        <v>#N/A</v>
      </c>
      <c r="GDF42" s="881" t="e">
        <v>#N/A</v>
      </c>
      <c r="GDG42" s="881" t="e">
        <v>#N/A</v>
      </c>
      <c r="GDH42" s="881" t="e">
        <v>#N/A</v>
      </c>
      <c r="GDI42" s="881" t="e">
        <v>#N/A</v>
      </c>
      <c r="GDJ42" s="881" t="e">
        <v>#N/A</v>
      </c>
      <c r="GDK42" s="881" t="e">
        <v>#N/A</v>
      </c>
      <c r="GDL42" s="881" t="e">
        <v>#N/A</v>
      </c>
      <c r="GDM42" s="881" t="e">
        <v>#N/A</v>
      </c>
      <c r="GDN42" s="881" t="e">
        <v>#N/A</v>
      </c>
      <c r="GDO42" s="881" t="e">
        <v>#N/A</v>
      </c>
      <c r="GDP42" s="881" t="e">
        <v>#N/A</v>
      </c>
      <c r="GDQ42" s="881" t="e">
        <v>#N/A</v>
      </c>
      <c r="GDR42" s="881" t="e">
        <v>#N/A</v>
      </c>
      <c r="GDS42" s="881" t="e">
        <v>#N/A</v>
      </c>
      <c r="GDT42" s="881" t="e">
        <v>#N/A</v>
      </c>
      <c r="GDU42" s="881" t="e">
        <v>#N/A</v>
      </c>
      <c r="GDV42" s="881" t="e">
        <v>#N/A</v>
      </c>
      <c r="GDW42" s="881" t="e">
        <v>#N/A</v>
      </c>
      <c r="GDX42" s="881" t="e">
        <v>#N/A</v>
      </c>
      <c r="GDY42" s="881" t="e">
        <v>#N/A</v>
      </c>
      <c r="GDZ42" s="881" t="e">
        <v>#N/A</v>
      </c>
      <c r="GEA42" s="881" t="e">
        <v>#N/A</v>
      </c>
      <c r="GEB42" s="881" t="e">
        <v>#N/A</v>
      </c>
      <c r="GEC42" s="881" t="e">
        <v>#N/A</v>
      </c>
      <c r="GED42" s="881" t="e">
        <v>#N/A</v>
      </c>
      <c r="GEE42" s="881" t="e">
        <v>#N/A</v>
      </c>
      <c r="GEF42" s="881" t="e">
        <v>#N/A</v>
      </c>
      <c r="GEG42" s="881" t="e">
        <v>#N/A</v>
      </c>
      <c r="GEH42" s="881" t="e">
        <v>#N/A</v>
      </c>
      <c r="GEI42" s="881" t="e">
        <v>#N/A</v>
      </c>
      <c r="GEJ42" s="881" t="e">
        <v>#N/A</v>
      </c>
      <c r="GEK42" s="881" t="e">
        <v>#N/A</v>
      </c>
      <c r="GEL42" s="881" t="e">
        <v>#N/A</v>
      </c>
      <c r="GEM42" s="881" t="e">
        <v>#N/A</v>
      </c>
      <c r="GEN42" s="881" t="e">
        <v>#N/A</v>
      </c>
      <c r="GEO42" s="881" t="e">
        <v>#N/A</v>
      </c>
      <c r="GEP42" s="881" t="e">
        <v>#N/A</v>
      </c>
      <c r="GEQ42" s="881" t="e">
        <v>#N/A</v>
      </c>
      <c r="GER42" s="881" t="e">
        <v>#N/A</v>
      </c>
      <c r="GES42" s="881" t="e">
        <v>#N/A</v>
      </c>
      <c r="GET42" s="881" t="e">
        <v>#N/A</v>
      </c>
      <c r="GEU42" s="881" t="e">
        <v>#N/A</v>
      </c>
      <c r="GEV42" s="881" t="e">
        <v>#N/A</v>
      </c>
      <c r="GEW42" s="881" t="e">
        <v>#N/A</v>
      </c>
      <c r="GEX42" s="881" t="e">
        <v>#N/A</v>
      </c>
      <c r="GEY42" s="881" t="e">
        <v>#N/A</v>
      </c>
      <c r="GEZ42" s="881" t="e">
        <v>#N/A</v>
      </c>
      <c r="GFA42" s="881" t="e">
        <v>#N/A</v>
      </c>
      <c r="GFB42" s="881" t="e">
        <v>#N/A</v>
      </c>
      <c r="GFC42" s="881" t="e">
        <v>#N/A</v>
      </c>
      <c r="GFD42" s="881" t="e">
        <v>#N/A</v>
      </c>
      <c r="GFE42" s="881" t="e">
        <v>#N/A</v>
      </c>
      <c r="GFF42" s="881" t="e">
        <v>#N/A</v>
      </c>
      <c r="GFG42" s="881" t="e">
        <v>#N/A</v>
      </c>
      <c r="GFH42" s="881" t="e">
        <v>#N/A</v>
      </c>
      <c r="GFI42" s="881" t="e">
        <v>#N/A</v>
      </c>
      <c r="GFJ42" s="881" t="e">
        <v>#N/A</v>
      </c>
      <c r="GFK42" s="881" t="e">
        <v>#N/A</v>
      </c>
      <c r="GFL42" s="881" t="e">
        <v>#N/A</v>
      </c>
      <c r="GFM42" s="881" t="e">
        <v>#N/A</v>
      </c>
      <c r="GFN42" s="881" t="e">
        <v>#N/A</v>
      </c>
      <c r="GFO42" s="881" t="e">
        <v>#N/A</v>
      </c>
      <c r="GFP42" s="881" t="e">
        <v>#N/A</v>
      </c>
      <c r="GFQ42" s="881" t="e">
        <v>#N/A</v>
      </c>
      <c r="GFR42" s="881" t="e">
        <v>#N/A</v>
      </c>
      <c r="GFS42" s="881" t="e">
        <v>#N/A</v>
      </c>
      <c r="GFT42" s="881" t="e">
        <v>#N/A</v>
      </c>
      <c r="GFU42" s="881" t="e">
        <v>#N/A</v>
      </c>
      <c r="GFV42" s="881" t="e">
        <v>#N/A</v>
      </c>
      <c r="GFW42" s="881" t="e">
        <v>#N/A</v>
      </c>
      <c r="GFX42" s="881" t="e">
        <v>#N/A</v>
      </c>
      <c r="GFY42" s="881" t="e">
        <v>#N/A</v>
      </c>
      <c r="GFZ42" s="881" t="e">
        <v>#N/A</v>
      </c>
      <c r="GGA42" s="881" t="e">
        <v>#N/A</v>
      </c>
      <c r="GGB42" s="881" t="e">
        <v>#N/A</v>
      </c>
      <c r="GGC42" s="881" t="e">
        <v>#N/A</v>
      </c>
      <c r="GGD42" s="881" t="e">
        <v>#N/A</v>
      </c>
      <c r="GGE42" s="881" t="e">
        <v>#N/A</v>
      </c>
      <c r="GGF42" s="881" t="e">
        <v>#N/A</v>
      </c>
      <c r="GGG42" s="881" t="e">
        <v>#N/A</v>
      </c>
      <c r="GGH42" s="881" t="e">
        <v>#N/A</v>
      </c>
      <c r="GGI42" s="881" t="e">
        <v>#N/A</v>
      </c>
      <c r="GGJ42" s="881" t="e">
        <v>#N/A</v>
      </c>
      <c r="GGK42" s="881" t="e">
        <v>#N/A</v>
      </c>
      <c r="GGL42" s="881" t="e">
        <v>#N/A</v>
      </c>
      <c r="GGM42" s="881" t="e">
        <v>#N/A</v>
      </c>
      <c r="GGN42" s="881" t="e">
        <v>#N/A</v>
      </c>
      <c r="GGO42" s="881" t="e">
        <v>#N/A</v>
      </c>
      <c r="GGP42" s="881" t="e">
        <v>#N/A</v>
      </c>
      <c r="GGQ42" s="881" t="e">
        <v>#N/A</v>
      </c>
      <c r="GGR42" s="881" t="e">
        <v>#N/A</v>
      </c>
      <c r="GGS42" s="881" t="e">
        <v>#N/A</v>
      </c>
      <c r="GGT42" s="881" t="e">
        <v>#N/A</v>
      </c>
      <c r="GGU42" s="881" t="e">
        <v>#N/A</v>
      </c>
      <c r="GGV42" s="881" t="e">
        <v>#N/A</v>
      </c>
      <c r="GGW42" s="881" t="e">
        <v>#N/A</v>
      </c>
      <c r="GGX42" s="881" t="e">
        <v>#N/A</v>
      </c>
      <c r="GGY42" s="881" t="e">
        <v>#N/A</v>
      </c>
      <c r="GGZ42" s="881" t="e">
        <v>#N/A</v>
      </c>
      <c r="GHA42" s="881" t="e">
        <v>#N/A</v>
      </c>
      <c r="GHB42" s="881" t="e">
        <v>#N/A</v>
      </c>
      <c r="GHC42" s="881" t="e">
        <v>#N/A</v>
      </c>
      <c r="GHD42" s="881" t="e">
        <v>#N/A</v>
      </c>
      <c r="GHE42" s="881" t="e">
        <v>#N/A</v>
      </c>
      <c r="GHF42" s="881" t="e">
        <v>#N/A</v>
      </c>
      <c r="GHG42" s="881" t="e">
        <v>#N/A</v>
      </c>
      <c r="GHH42" s="881" t="e">
        <v>#N/A</v>
      </c>
      <c r="GHI42" s="881" t="e">
        <v>#N/A</v>
      </c>
      <c r="GHJ42" s="881" t="e">
        <v>#N/A</v>
      </c>
      <c r="GHK42" s="881" t="e">
        <v>#N/A</v>
      </c>
      <c r="GHL42" s="881" t="e">
        <v>#N/A</v>
      </c>
      <c r="GHM42" s="881" t="e">
        <v>#N/A</v>
      </c>
      <c r="GHN42" s="881" t="e">
        <v>#N/A</v>
      </c>
      <c r="GHO42" s="881" t="e">
        <v>#N/A</v>
      </c>
      <c r="GHP42" s="881" t="e">
        <v>#N/A</v>
      </c>
      <c r="GHQ42" s="881" t="e">
        <v>#N/A</v>
      </c>
      <c r="GHR42" s="881" t="e">
        <v>#N/A</v>
      </c>
      <c r="GHS42" s="881" t="e">
        <v>#N/A</v>
      </c>
      <c r="GHT42" s="881" t="e">
        <v>#N/A</v>
      </c>
      <c r="GHU42" s="881" t="e">
        <v>#N/A</v>
      </c>
      <c r="GHV42" s="881" t="e">
        <v>#N/A</v>
      </c>
      <c r="GHW42" s="881" t="e">
        <v>#N/A</v>
      </c>
      <c r="GHX42" s="881" t="e">
        <v>#N/A</v>
      </c>
      <c r="GHY42" s="881" t="e">
        <v>#N/A</v>
      </c>
      <c r="GHZ42" s="881" t="e">
        <v>#N/A</v>
      </c>
      <c r="GIA42" s="881" t="e">
        <v>#N/A</v>
      </c>
      <c r="GIB42" s="881" t="e">
        <v>#N/A</v>
      </c>
      <c r="GIC42" s="881" t="e">
        <v>#N/A</v>
      </c>
      <c r="GID42" s="881" t="e">
        <v>#N/A</v>
      </c>
      <c r="GIE42" s="881" t="e">
        <v>#N/A</v>
      </c>
      <c r="GIF42" s="881" t="e">
        <v>#N/A</v>
      </c>
      <c r="GIG42" s="881" t="e">
        <v>#N/A</v>
      </c>
      <c r="GIH42" s="881" t="e">
        <v>#N/A</v>
      </c>
      <c r="GII42" s="881" t="e">
        <v>#N/A</v>
      </c>
      <c r="GIJ42" s="881" t="e">
        <v>#N/A</v>
      </c>
      <c r="GIK42" s="881" t="e">
        <v>#N/A</v>
      </c>
      <c r="GIL42" s="881" t="e">
        <v>#N/A</v>
      </c>
      <c r="GIM42" s="881" t="e">
        <v>#N/A</v>
      </c>
      <c r="GIN42" s="881" t="e">
        <v>#N/A</v>
      </c>
      <c r="GIO42" s="881" t="e">
        <v>#N/A</v>
      </c>
      <c r="GIP42" s="881" t="e">
        <v>#N/A</v>
      </c>
      <c r="GIQ42" s="881" t="e">
        <v>#N/A</v>
      </c>
      <c r="GIR42" s="881" t="e">
        <v>#N/A</v>
      </c>
      <c r="GIS42" s="881" t="e">
        <v>#N/A</v>
      </c>
      <c r="GIT42" s="881" t="e">
        <v>#N/A</v>
      </c>
      <c r="GIU42" s="881" t="e">
        <v>#N/A</v>
      </c>
      <c r="GIV42" s="881" t="e">
        <v>#N/A</v>
      </c>
      <c r="GIW42" s="881" t="e">
        <v>#N/A</v>
      </c>
      <c r="GIX42" s="881" t="e">
        <v>#N/A</v>
      </c>
      <c r="GIY42" s="881" t="e">
        <v>#N/A</v>
      </c>
      <c r="GIZ42" s="881" t="e">
        <v>#N/A</v>
      </c>
      <c r="GJA42" s="881" t="e">
        <v>#N/A</v>
      </c>
      <c r="GJB42" s="881" t="e">
        <v>#N/A</v>
      </c>
      <c r="GJC42" s="881" t="e">
        <v>#N/A</v>
      </c>
      <c r="GJD42" s="881" t="e">
        <v>#N/A</v>
      </c>
      <c r="GJE42" s="881" t="e">
        <v>#N/A</v>
      </c>
      <c r="GJF42" s="881" t="e">
        <v>#N/A</v>
      </c>
      <c r="GJG42" s="881" t="e">
        <v>#N/A</v>
      </c>
      <c r="GJH42" s="881" t="e">
        <v>#N/A</v>
      </c>
      <c r="GJI42" s="881" t="e">
        <v>#N/A</v>
      </c>
      <c r="GJJ42" s="881" t="e">
        <v>#N/A</v>
      </c>
      <c r="GJK42" s="881" t="e">
        <v>#N/A</v>
      </c>
      <c r="GJL42" s="881" t="e">
        <v>#N/A</v>
      </c>
      <c r="GJM42" s="881" t="e">
        <v>#N/A</v>
      </c>
      <c r="GJN42" s="881" t="e">
        <v>#N/A</v>
      </c>
      <c r="GJO42" s="881" t="e">
        <v>#N/A</v>
      </c>
      <c r="GJP42" s="881" t="e">
        <v>#N/A</v>
      </c>
      <c r="GJQ42" s="881" t="e">
        <v>#N/A</v>
      </c>
      <c r="GJR42" s="881" t="e">
        <v>#N/A</v>
      </c>
      <c r="GJS42" s="881" t="e">
        <v>#N/A</v>
      </c>
      <c r="GJT42" s="881" t="e">
        <v>#N/A</v>
      </c>
      <c r="GJU42" s="881" t="e">
        <v>#N/A</v>
      </c>
      <c r="GJV42" s="881" t="e">
        <v>#N/A</v>
      </c>
      <c r="GJW42" s="881" t="e">
        <v>#N/A</v>
      </c>
      <c r="GJX42" s="881" t="e">
        <v>#N/A</v>
      </c>
      <c r="GJY42" s="881" t="e">
        <v>#N/A</v>
      </c>
      <c r="GJZ42" s="881" t="e">
        <v>#N/A</v>
      </c>
      <c r="GKA42" s="881" t="e">
        <v>#N/A</v>
      </c>
      <c r="GKB42" s="881" t="e">
        <v>#N/A</v>
      </c>
      <c r="GKC42" s="881" t="e">
        <v>#N/A</v>
      </c>
      <c r="GKD42" s="881" t="e">
        <v>#N/A</v>
      </c>
      <c r="GKE42" s="881" t="e">
        <v>#N/A</v>
      </c>
      <c r="GKF42" s="881" t="e">
        <v>#N/A</v>
      </c>
      <c r="GKG42" s="881" t="e">
        <v>#N/A</v>
      </c>
      <c r="GKH42" s="881" t="e">
        <v>#N/A</v>
      </c>
      <c r="GKI42" s="881" t="e">
        <v>#N/A</v>
      </c>
      <c r="GKJ42" s="881" t="e">
        <v>#N/A</v>
      </c>
      <c r="GKK42" s="881" t="e">
        <v>#N/A</v>
      </c>
      <c r="GKL42" s="881" t="e">
        <v>#N/A</v>
      </c>
      <c r="GKM42" s="881" t="e">
        <v>#N/A</v>
      </c>
      <c r="GKN42" s="881" t="e">
        <v>#N/A</v>
      </c>
      <c r="GKO42" s="881" t="e">
        <v>#N/A</v>
      </c>
      <c r="GKP42" s="881" t="e">
        <v>#N/A</v>
      </c>
      <c r="GKQ42" s="881" t="e">
        <v>#N/A</v>
      </c>
      <c r="GKR42" s="881" t="e">
        <v>#N/A</v>
      </c>
      <c r="GKS42" s="881" t="e">
        <v>#N/A</v>
      </c>
      <c r="GKT42" s="881" t="e">
        <v>#N/A</v>
      </c>
      <c r="GKU42" s="881" t="e">
        <v>#N/A</v>
      </c>
      <c r="GKV42" s="881" t="e">
        <v>#N/A</v>
      </c>
      <c r="GKW42" s="881" t="e">
        <v>#N/A</v>
      </c>
      <c r="GKX42" s="881" t="e">
        <v>#N/A</v>
      </c>
      <c r="GKY42" s="881" t="e">
        <v>#N/A</v>
      </c>
      <c r="GKZ42" s="881" t="e">
        <v>#N/A</v>
      </c>
      <c r="GLA42" s="881" t="e">
        <v>#N/A</v>
      </c>
      <c r="GLB42" s="881" t="e">
        <v>#N/A</v>
      </c>
      <c r="GLC42" s="881" t="e">
        <v>#N/A</v>
      </c>
      <c r="GLD42" s="881" t="e">
        <v>#N/A</v>
      </c>
      <c r="GLE42" s="881" t="e">
        <v>#N/A</v>
      </c>
      <c r="GLF42" s="881" t="e">
        <v>#N/A</v>
      </c>
      <c r="GLG42" s="881" t="e">
        <v>#N/A</v>
      </c>
      <c r="GLH42" s="881" t="e">
        <v>#N/A</v>
      </c>
      <c r="GLI42" s="881" t="e">
        <v>#N/A</v>
      </c>
      <c r="GLJ42" s="881" t="e">
        <v>#N/A</v>
      </c>
      <c r="GLK42" s="881" t="e">
        <v>#N/A</v>
      </c>
      <c r="GLL42" s="881" t="e">
        <v>#N/A</v>
      </c>
      <c r="GLM42" s="881" t="e">
        <v>#N/A</v>
      </c>
      <c r="GLN42" s="881" t="e">
        <v>#N/A</v>
      </c>
      <c r="GLO42" s="881" t="e">
        <v>#N/A</v>
      </c>
      <c r="GLP42" s="881" t="e">
        <v>#N/A</v>
      </c>
      <c r="GLQ42" s="881" t="e">
        <v>#N/A</v>
      </c>
      <c r="GLR42" s="881" t="e">
        <v>#N/A</v>
      </c>
      <c r="GLS42" s="881" t="e">
        <v>#N/A</v>
      </c>
      <c r="GLT42" s="881" t="e">
        <v>#N/A</v>
      </c>
      <c r="GLU42" s="881" t="e">
        <v>#N/A</v>
      </c>
      <c r="GLV42" s="881" t="e">
        <v>#N/A</v>
      </c>
      <c r="GLW42" s="881" t="e">
        <v>#N/A</v>
      </c>
      <c r="GLX42" s="881" t="e">
        <v>#N/A</v>
      </c>
      <c r="GLY42" s="881" t="e">
        <v>#N/A</v>
      </c>
      <c r="GLZ42" s="881" t="e">
        <v>#N/A</v>
      </c>
      <c r="GMA42" s="881" t="e">
        <v>#N/A</v>
      </c>
      <c r="GMB42" s="881" t="e">
        <v>#N/A</v>
      </c>
      <c r="GMC42" s="881" t="e">
        <v>#N/A</v>
      </c>
      <c r="GMD42" s="881" t="e">
        <v>#N/A</v>
      </c>
      <c r="GME42" s="881" t="e">
        <v>#N/A</v>
      </c>
      <c r="GMF42" s="881" t="e">
        <v>#N/A</v>
      </c>
      <c r="GMG42" s="881" t="e">
        <v>#N/A</v>
      </c>
      <c r="GMH42" s="881" t="e">
        <v>#N/A</v>
      </c>
      <c r="GMI42" s="881" t="e">
        <v>#N/A</v>
      </c>
      <c r="GMJ42" s="881" t="e">
        <v>#N/A</v>
      </c>
      <c r="GMK42" s="881" t="e">
        <v>#N/A</v>
      </c>
      <c r="GML42" s="881" t="e">
        <v>#N/A</v>
      </c>
      <c r="GMM42" s="881" t="e">
        <v>#N/A</v>
      </c>
      <c r="GMN42" s="881" t="e">
        <v>#N/A</v>
      </c>
      <c r="GMO42" s="881" t="e">
        <v>#N/A</v>
      </c>
      <c r="GMP42" s="881" t="e">
        <v>#N/A</v>
      </c>
      <c r="GMQ42" s="881" t="e">
        <v>#N/A</v>
      </c>
      <c r="GMR42" s="881" t="e">
        <v>#N/A</v>
      </c>
      <c r="GMS42" s="881" t="e">
        <v>#N/A</v>
      </c>
      <c r="GMT42" s="881" t="e">
        <v>#N/A</v>
      </c>
      <c r="GMU42" s="881" t="e">
        <v>#N/A</v>
      </c>
      <c r="GMV42" s="881" t="e">
        <v>#N/A</v>
      </c>
      <c r="GMW42" s="881" t="e">
        <v>#N/A</v>
      </c>
      <c r="GMX42" s="881" t="e">
        <v>#N/A</v>
      </c>
      <c r="GMY42" s="881" t="e">
        <v>#N/A</v>
      </c>
      <c r="GMZ42" s="881" t="e">
        <v>#N/A</v>
      </c>
      <c r="GNA42" s="881" t="e">
        <v>#N/A</v>
      </c>
      <c r="GNB42" s="881" t="e">
        <v>#N/A</v>
      </c>
      <c r="GNC42" s="881" t="e">
        <v>#N/A</v>
      </c>
      <c r="GND42" s="881" t="e">
        <v>#N/A</v>
      </c>
      <c r="GNE42" s="881" t="e">
        <v>#N/A</v>
      </c>
      <c r="GNF42" s="881" t="e">
        <v>#N/A</v>
      </c>
      <c r="GNG42" s="881" t="e">
        <v>#N/A</v>
      </c>
      <c r="GNH42" s="881" t="e">
        <v>#N/A</v>
      </c>
      <c r="GNI42" s="881" t="e">
        <v>#N/A</v>
      </c>
      <c r="GNJ42" s="881" t="e">
        <v>#N/A</v>
      </c>
      <c r="GNK42" s="881" t="e">
        <v>#N/A</v>
      </c>
      <c r="GNL42" s="881" t="e">
        <v>#N/A</v>
      </c>
      <c r="GNM42" s="881" t="e">
        <v>#N/A</v>
      </c>
      <c r="GNN42" s="881" t="e">
        <v>#N/A</v>
      </c>
      <c r="GNO42" s="881" t="e">
        <v>#N/A</v>
      </c>
      <c r="GNP42" s="881" t="e">
        <v>#N/A</v>
      </c>
      <c r="GNQ42" s="881" t="e">
        <v>#N/A</v>
      </c>
      <c r="GNR42" s="881" t="e">
        <v>#N/A</v>
      </c>
      <c r="GNS42" s="881" t="e">
        <v>#N/A</v>
      </c>
      <c r="GNT42" s="881" t="e">
        <v>#N/A</v>
      </c>
      <c r="GNU42" s="881" t="e">
        <v>#N/A</v>
      </c>
      <c r="GNV42" s="881" t="e">
        <v>#N/A</v>
      </c>
      <c r="GNW42" s="881" t="e">
        <v>#N/A</v>
      </c>
      <c r="GNX42" s="881" t="e">
        <v>#N/A</v>
      </c>
      <c r="GNY42" s="881" t="e">
        <v>#N/A</v>
      </c>
      <c r="GNZ42" s="881" t="e">
        <v>#N/A</v>
      </c>
      <c r="GOA42" s="881" t="e">
        <v>#N/A</v>
      </c>
      <c r="GOB42" s="881" t="e">
        <v>#N/A</v>
      </c>
      <c r="GOC42" s="881" t="e">
        <v>#N/A</v>
      </c>
      <c r="GOD42" s="881" t="e">
        <v>#N/A</v>
      </c>
      <c r="GOE42" s="881" t="e">
        <v>#N/A</v>
      </c>
      <c r="GOF42" s="881" t="e">
        <v>#N/A</v>
      </c>
      <c r="GOG42" s="881" t="e">
        <v>#N/A</v>
      </c>
      <c r="GOH42" s="881" t="e">
        <v>#N/A</v>
      </c>
      <c r="GOI42" s="881" t="e">
        <v>#N/A</v>
      </c>
      <c r="GOJ42" s="881" t="e">
        <v>#N/A</v>
      </c>
      <c r="GOK42" s="881" t="e">
        <v>#N/A</v>
      </c>
      <c r="GOL42" s="881" t="e">
        <v>#N/A</v>
      </c>
      <c r="GOM42" s="881" t="e">
        <v>#N/A</v>
      </c>
      <c r="GON42" s="881" t="e">
        <v>#N/A</v>
      </c>
      <c r="GOO42" s="881" t="e">
        <v>#N/A</v>
      </c>
      <c r="GOP42" s="881" t="e">
        <v>#N/A</v>
      </c>
      <c r="GOQ42" s="881" t="e">
        <v>#N/A</v>
      </c>
      <c r="GOR42" s="881" t="e">
        <v>#N/A</v>
      </c>
      <c r="GOS42" s="881" t="e">
        <v>#N/A</v>
      </c>
      <c r="GOT42" s="881" t="e">
        <v>#N/A</v>
      </c>
      <c r="GOU42" s="881" t="e">
        <v>#N/A</v>
      </c>
      <c r="GOV42" s="881" t="e">
        <v>#N/A</v>
      </c>
      <c r="GOW42" s="881" t="e">
        <v>#N/A</v>
      </c>
      <c r="GOX42" s="881" t="e">
        <v>#N/A</v>
      </c>
      <c r="GOY42" s="881" t="e">
        <v>#N/A</v>
      </c>
      <c r="GOZ42" s="881" t="e">
        <v>#N/A</v>
      </c>
      <c r="GPA42" s="881" t="e">
        <v>#N/A</v>
      </c>
      <c r="GPB42" s="881" t="e">
        <v>#N/A</v>
      </c>
      <c r="GPC42" s="881" t="e">
        <v>#N/A</v>
      </c>
      <c r="GPD42" s="881" t="e">
        <v>#N/A</v>
      </c>
      <c r="GPE42" s="881" t="e">
        <v>#N/A</v>
      </c>
      <c r="GPF42" s="881" t="e">
        <v>#N/A</v>
      </c>
      <c r="GPG42" s="881" t="e">
        <v>#N/A</v>
      </c>
      <c r="GPH42" s="881" t="e">
        <v>#N/A</v>
      </c>
      <c r="GPI42" s="881" t="e">
        <v>#N/A</v>
      </c>
      <c r="GPJ42" s="881" t="e">
        <v>#N/A</v>
      </c>
      <c r="GPK42" s="881" t="e">
        <v>#N/A</v>
      </c>
      <c r="GPL42" s="881" t="e">
        <v>#N/A</v>
      </c>
      <c r="GPM42" s="881" t="e">
        <v>#N/A</v>
      </c>
      <c r="GPN42" s="881" t="e">
        <v>#N/A</v>
      </c>
      <c r="GPO42" s="881" t="e">
        <v>#N/A</v>
      </c>
      <c r="GPP42" s="881" t="e">
        <v>#N/A</v>
      </c>
      <c r="GPQ42" s="881" t="e">
        <v>#N/A</v>
      </c>
      <c r="GPR42" s="881" t="e">
        <v>#N/A</v>
      </c>
      <c r="GPS42" s="881" t="e">
        <v>#N/A</v>
      </c>
      <c r="GPT42" s="881" t="e">
        <v>#N/A</v>
      </c>
      <c r="GPU42" s="881" t="e">
        <v>#N/A</v>
      </c>
      <c r="GPV42" s="881" t="e">
        <v>#N/A</v>
      </c>
      <c r="GPW42" s="881" t="e">
        <v>#N/A</v>
      </c>
      <c r="GPX42" s="881" t="e">
        <v>#N/A</v>
      </c>
      <c r="GPY42" s="881" t="e">
        <v>#N/A</v>
      </c>
      <c r="GPZ42" s="881" t="e">
        <v>#N/A</v>
      </c>
      <c r="GQA42" s="881" t="e">
        <v>#N/A</v>
      </c>
      <c r="GQB42" s="881" t="e">
        <v>#N/A</v>
      </c>
      <c r="GQC42" s="881" t="e">
        <v>#N/A</v>
      </c>
      <c r="GQD42" s="881" t="e">
        <v>#N/A</v>
      </c>
      <c r="GQE42" s="881" t="e">
        <v>#N/A</v>
      </c>
      <c r="GQF42" s="881" t="e">
        <v>#N/A</v>
      </c>
      <c r="GQG42" s="881" t="e">
        <v>#N/A</v>
      </c>
      <c r="GQH42" s="881" t="e">
        <v>#N/A</v>
      </c>
      <c r="GQI42" s="881" t="e">
        <v>#N/A</v>
      </c>
      <c r="GQJ42" s="881" t="e">
        <v>#N/A</v>
      </c>
      <c r="GQK42" s="881" t="e">
        <v>#N/A</v>
      </c>
      <c r="GQL42" s="881" t="e">
        <v>#N/A</v>
      </c>
      <c r="GQM42" s="881" t="e">
        <v>#N/A</v>
      </c>
      <c r="GQN42" s="881" t="e">
        <v>#N/A</v>
      </c>
      <c r="GQO42" s="881" t="e">
        <v>#N/A</v>
      </c>
      <c r="GQP42" s="881" t="e">
        <v>#N/A</v>
      </c>
      <c r="GQQ42" s="881" t="e">
        <v>#N/A</v>
      </c>
      <c r="GQR42" s="881" t="e">
        <v>#N/A</v>
      </c>
      <c r="GQS42" s="881" t="e">
        <v>#N/A</v>
      </c>
      <c r="GQT42" s="881" t="e">
        <v>#N/A</v>
      </c>
      <c r="GQU42" s="881" t="e">
        <v>#N/A</v>
      </c>
      <c r="GQV42" s="881" t="e">
        <v>#N/A</v>
      </c>
      <c r="GQW42" s="881" t="e">
        <v>#N/A</v>
      </c>
      <c r="GQX42" s="881" t="e">
        <v>#N/A</v>
      </c>
      <c r="GQY42" s="881" t="e">
        <v>#N/A</v>
      </c>
      <c r="GQZ42" s="881" t="e">
        <v>#N/A</v>
      </c>
      <c r="GRA42" s="881" t="e">
        <v>#N/A</v>
      </c>
      <c r="GRB42" s="881" t="e">
        <v>#N/A</v>
      </c>
      <c r="GRC42" s="881" t="e">
        <v>#N/A</v>
      </c>
      <c r="GRD42" s="881" t="e">
        <v>#N/A</v>
      </c>
      <c r="GRE42" s="881" t="e">
        <v>#N/A</v>
      </c>
      <c r="GRF42" s="881" t="e">
        <v>#N/A</v>
      </c>
      <c r="GRG42" s="881" t="e">
        <v>#N/A</v>
      </c>
      <c r="GRH42" s="881" t="e">
        <v>#N/A</v>
      </c>
      <c r="GRI42" s="881" t="e">
        <v>#N/A</v>
      </c>
      <c r="GRJ42" s="881" t="e">
        <v>#N/A</v>
      </c>
      <c r="GRK42" s="881" t="e">
        <v>#N/A</v>
      </c>
      <c r="GRL42" s="881" t="e">
        <v>#N/A</v>
      </c>
      <c r="GRM42" s="881" t="e">
        <v>#N/A</v>
      </c>
      <c r="GRN42" s="881" t="e">
        <v>#N/A</v>
      </c>
      <c r="GRO42" s="881" t="e">
        <v>#N/A</v>
      </c>
      <c r="GRP42" s="881" t="e">
        <v>#N/A</v>
      </c>
      <c r="GRQ42" s="881" t="e">
        <v>#N/A</v>
      </c>
      <c r="GRR42" s="881" t="e">
        <v>#N/A</v>
      </c>
      <c r="GRS42" s="881" t="e">
        <v>#N/A</v>
      </c>
      <c r="GRT42" s="881" t="e">
        <v>#N/A</v>
      </c>
      <c r="GRU42" s="881" t="e">
        <v>#N/A</v>
      </c>
      <c r="GRV42" s="881" t="e">
        <v>#N/A</v>
      </c>
      <c r="GRW42" s="881" t="e">
        <v>#N/A</v>
      </c>
      <c r="GRX42" s="881" t="e">
        <v>#N/A</v>
      </c>
      <c r="GRY42" s="881" t="e">
        <v>#N/A</v>
      </c>
      <c r="GRZ42" s="881" t="e">
        <v>#N/A</v>
      </c>
      <c r="GSA42" s="881" t="e">
        <v>#N/A</v>
      </c>
      <c r="GSB42" s="881" t="e">
        <v>#N/A</v>
      </c>
      <c r="GSC42" s="881" t="e">
        <v>#N/A</v>
      </c>
      <c r="GSD42" s="881" t="e">
        <v>#N/A</v>
      </c>
      <c r="GSE42" s="881" t="e">
        <v>#N/A</v>
      </c>
      <c r="GSF42" s="881" t="e">
        <v>#N/A</v>
      </c>
      <c r="GSG42" s="881" t="e">
        <v>#N/A</v>
      </c>
      <c r="GSH42" s="881" t="e">
        <v>#N/A</v>
      </c>
      <c r="GSI42" s="881" t="e">
        <v>#N/A</v>
      </c>
      <c r="GSJ42" s="881" t="e">
        <v>#N/A</v>
      </c>
      <c r="GSK42" s="881" t="e">
        <v>#N/A</v>
      </c>
      <c r="GSL42" s="881" t="e">
        <v>#N/A</v>
      </c>
      <c r="GSM42" s="881" t="e">
        <v>#N/A</v>
      </c>
      <c r="GSN42" s="881" t="e">
        <v>#N/A</v>
      </c>
      <c r="GSO42" s="881" t="e">
        <v>#N/A</v>
      </c>
      <c r="GSP42" s="881" t="e">
        <v>#N/A</v>
      </c>
      <c r="GSQ42" s="881" t="e">
        <v>#N/A</v>
      </c>
      <c r="GSR42" s="881" t="e">
        <v>#N/A</v>
      </c>
      <c r="GSS42" s="881" t="e">
        <v>#N/A</v>
      </c>
      <c r="GST42" s="881" t="e">
        <v>#N/A</v>
      </c>
      <c r="GSU42" s="881" t="e">
        <v>#N/A</v>
      </c>
      <c r="GSV42" s="881" t="e">
        <v>#N/A</v>
      </c>
      <c r="GSW42" s="881" t="e">
        <v>#N/A</v>
      </c>
      <c r="GSX42" s="881" t="e">
        <v>#N/A</v>
      </c>
      <c r="GSY42" s="881" t="e">
        <v>#N/A</v>
      </c>
      <c r="GSZ42" s="881" t="e">
        <v>#N/A</v>
      </c>
      <c r="GTA42" s="881" t="e">
        <v>#N/A</v>
      </c>
      <c r="GTB42" s="881" t="e">
        <v>#N/A</v>
      </c>
      <c r="GTC42" s="881" t="e">
        <v>#N/A</v>
      </c>
      <c r="GTD42" s="881" t="e">
        <v>#N/A</v>
      </c>
      <c r="GTE42" s="881" t="e">
        <v>#N/A</v>
      </c>
      <c r="GTF42" s="881" t="e">
        <v>#N/A</v>
      </c>
      <c r="GTG42" s="881" t="e">
        <v>#N/A</v>
      </c>
      <c r="GTH42" s="881" t="e">
        <v>#N/A</v>
      </c>
      <c r="GTI42" s="881" t="e">
        <v>#N/A</v>
      </c>
      <c r="GTJ42" s="881" t="e">
        <v>#N/A</v>
      </c>
      <c r="GTK42" s="881" t="e">
        <v>#N/A</v>
      </c>
      <c r="GTL42" s="881" t="e">
        <v>#N/A</v>
      </c>
      <c r="GTM42" s="881" t="e">
        <v>#N/A</v>
      </c>
      <c r="GTN42" s="881" t="e">
        <v>#N/A</v>
      </c>
      <c r="GTO42" s="881" t="e">
        <v>#N/A</v>
      </c>
      <c r="GTP42" s="881" t="e">
        <v>#N/A</v>
      </c>
      <c r="GTQ42" s="881" t="e">
        <v>#N/A</v>
      </c>
      <c r="GTR42" s="881" t="e">
        <v>#N/A</v>
      </c>
      <c r="GTS42" s="881" t="e">
        <v>#N/A</v>
      </c>
      <c r="GTT42" s="881" t="e">
        <v>#N/A</v>
      </c>
      <c r="GTU42" s="881" t="e">
        <v>#N/A</v>
      </c>
      <c r="GTV42" s="881" t="e">
        <v>#N/A</v>
      </c>
      <c r="GTW42" s="881" t="e">
        <v>#N/A</v>
      </c>
      <c r="GTX42" s="881" t="e">
        <v>#N/A</v>
      </c>
      <c r="GTY42" s="881" t="e">
        <v>#N/A</v>
      </c>
      <c r="GTZ42" s="881" t="e">
        <v>#N/A</v>
      </c>
      <c r="GUA42" s="881" t="e">
        <v>#N/A</v>
      </c>
      <c r="GUB42" s="881" t="e">
        <v>#N/A</v>
      </c>
      <c r="GUC42" s="881" t="e">
        <v>#N/A</v>
      </c>
      <c r="GUD42" s="881" t="e">
        <v>#N/A</v>
      </c>
      <c r="GUE42" s="881" t="e">
        <v>#N/A</v>
      </c>
      <c r="GUF42" s="881" t="e">
        <v>#N/A</v>
      </c>
      <c r="GUG42" s="881" t="e">
        <v>#N/A</v>
      </c>
      <c r="GUH42" s="881" t="e">
        <v>#N/A</v>
      </c>
      <c r="GUI42" s="881" t="e">
        <v>#N/A</v>
      </c>
      <c r="GUJ42" s="881" t="e">
        <v>#N/A</v>
      </c>
      <c r="GUK42" s="881" t="e">
        <v>#N/A</v>
      </c>
      <c r="GUL42" s="881" t="e">
        <v>#N/A</v>
      </c>
      <c r="GUM42" s="881" t="e">
        <v>#N/A</v>
      </c>
      <c r="GUN42" s="881" t="e">
        <v>#N/A</v>
      </c>
      <c r="GUO42" s="881" t="e">
        <v>#N/A</v>
      </c>
      <c r="GUP42" s="881" t="e">
        <v>#N/A</v>
      </c>
      <c r="GUQ42" s="881" t="e">
        <v>#N/A</v>
      </c>
      <c r="GUR42" s="881" t="e">
        <v>#N/A</v>
      </c>
      <c r="GUS42" s="881" t="e">
        <v>#N/A</v>
      </c>
      <c r="GUT42" s="881" t="e">
        <v>#N/A</v>
      </c>
      <c r="GUU42" s="881" t="e">
        <v>#N/A</v>
      </c>
      <c r="GUV42" s="881" t="e">
        <v>#N/A</v>
      </c>
      <c r="GUW42" s="881" t="e">
        <v>#N/A</v>
      </c>
      <c r="GUX42" s="881" t="e">
        <v>#N/A</v>
      </c>
      <c r="GUY42" s="881" t="e">
        <v>#N/A</v>
      </c>
      <c r="GUZ42" s="881" t="e">
        <v>#N/A</v>
      </c>
      <c r="GVA42" s="881" t="e">
        <v>#N/A</v>
      </c>
      <c r="GVB42" s="881" t="e">
        <v>#N/A</v>
      </c>
      <c r="GVC42" s="881" t="e">
        <v>#N/A</v>
      </c>
      <c r="GVD42" s="881" t="e">
        <v>#N/A</v>
      </c>
      <c r="GVE42" s="881" t="e">
        <v>#N/A</v>
      </c>
      <c r="GVF42" s="881" t="e">
        <v>#N/A</v>
      </c>
      <c r="GVG42" s="881" t="e">
        <v>#N/A</v>
      </c>
      <c r="GVH42" s="881" t="e">
        <v>#N/A</v>
      </c>
      <c r="GVI42" s="881" t="e">
        <v>#N/A</v>
      </c>
      <c r="GVJ42" s="881" t="e">
        <v>#N/A</v>
      </c>
      <c r="GVK42" s="881" t="e">
        <v>#N/A</v>
      </c>
      <c r="GVL42" s="881" t="e">
        <v>#N/A</v>
      </c>
      <c r="GVM42" s="881" t="e">
        <v>#N/A</v>
      </c>
      <c r="GVN42" s="881" t="e">
        <v>#N/A</v>
      </c>
      <c r="GVO42" s="881" t="e">
        <v>#N/A</v>
      </c>
      <c r="GVP42" s="881" t="e">
        <v>#N/A</v>
      </c>
      <c r="GVQ42" s="881" t="e">
        <v>#N/A</v>
      </c>
      <c r="GVR42" s="881" t="e">
        <v>#N/A</v>
      </c>
      <c r="GVS42" s="881" t="e">
        <v>#N/A</v>
      </c>
      <c r="GVT42" s="881" t="e">
        <v>#N/A</v>
      </c>
      <c r="GVU42" s="881" t="e">
        <v>#N/A</v>
      </c>
      <c r="GVV42" s="881" t="e">
        <v>#N/A</v>
      </c>
      <c r="GVW42" s="881" t="e">
        <v>#N/A</v>
      </c>
      <c r="GVX42" s="881" t="e">
        <v>#N/A</v>
      </c>
      <c r="GVY42" s="881" t="e">
        <v>#N/A</v>
      </c>
      <c r="GVZ42" s="881" t="e">
        <v>#N/A</v>
      </c>
      <c r="GWA42" s="881" t="e">
        <v>#N/A</v>
      </c>
      <c r="GWB42" s="881" t="e">
        <v>#N/A</v>
      </c>
      <c r="GWC42" s="881" t="e">
        <v>#N/A</v>
      </c>
      <c r="GWD42" s="881" t="e">
        <v>#N/A</v>
      </c>
      <c r="GWE42" s="881" t="e">
        <v>#N/A</v>
      </c>
      <c r="GWF42" s="881" t="e">
        <v>#N/A</v>
      </c>
      <c r="GWG42" s="881" t="e">
        <v>#N/A</v>
      </c>
      <c r="GWH42" s="881" t="e">
        <v>#N/A</v>
      </c>
      <c r="GWI42" s="881" t="e">
        <v>#N/A</v>
      </c>
      <c r="GWJ42" s="881" t="e">
        <v>#N/A</v>
      </c>
      <c r="GWK42" s="881" t="e">
        <v>#N/A</v>
      </c>
      <c r="GWL42" s="881" t="e">
        <v>#N/A</v>
      </c>
      <c r="GWM42" s="881" t="e">
        <v>#N/A</v>
      </c>
      <c r="GWN42" s="881" t="e">
        <v>#N/A</v>
      </c>
      <c r="GWO42" s="881" t="e">
        <v>#N/A</v>
      </c>
      <c r="GWP42" s="881" t="e">
        <v>#N/A</v>
      </c>
      <c r="GWQ42" s="881" t="e">
        <v>#N/A</v>
      </c>
      <c r="GWR42" s="881" t="e">
        <v>#N/A</v>
      </c>
      <c r="GWS42" s="881" t="e">
        <v>#N/A</v>
      </c>
      <c r="GWT42" s="881" t="e">
        <v>#N/A</v>
      </c>
      <c r="GWU42" s="881" t="e">
        <v>#N/A</v>
      </c>
      <c r="GWV42" s="881" t="e">
        <v>#N/A</v>
      </c>
      <c r="GWW42" s="881" t="e">
        <v>#N/A</v>
      </c>
      <c r="GWX42" s="881" t="e">
        <v>#N/A</v>
      </c>
      <c r="GWY42" s="881" t="e">
        <v>#N/A</v>
      </c>
      <c r="GWZ42" s="881" t="e">
        <v>#N/A</v>
      </c>
      <c r="GXA42" s="881" t="e">
        <v>#N/A</v>
      </c>
      <c r="GXB42" s="881" t="e">
        <v>#N/A</v>
      </c>
      <c r="GXC42" s="881" t="e">
        <v>#N/A</v>
      </c>
      <c r="GXD42" s="881" t="e">
        <v>#N/A</v>
      </c>
      <c r="GXE42" s="881" t="e">
        <v>#N/A</v>
      </c>
      <c r="GXF42" s="881" t="e">
        <v>#N/A</v>
      </c>
      <c r="GXG42" s="881" t="e">
        <v>#N/A</v>
      </c>
      <c r="GXH42" s="881" t="e">
        <v>#N/A</v>
      </c>
      <c r="GXI42" s="881" t="e">
        <v>#N/A</v>
      </c>
      <c r="GXJ42" s="881" t="e">
        <v>#N/A</v>
      </c>
      <c r="GXK42" s="881" t="e">
        <v>#N/A</v>
      </c>
      <c r="GXL42" s="881" t="e">
        <v>#N/A</v>
      </c>
      <c r="GXM42" s="881" t="e">
        <v>#N/A</v>
      </c>
      <c r="GXN42" s="881" t="e">
        <v>#N/A</v>
      </c>
      <c r="GXO42" s="881" t="e">
        <v>#N/A</v>
      </c>
      <c r="GXP42" s="881" t="e">
        <v>#N/A</v>
      </c>
      <c r="GXQ42" s="881" t="e">
        <v>#N/A</v>
      </c>
      <c r="GXR42" s="881" t="e">
        <v>#N/A</v>
      </c>
      <c r="GXS42" s="881" t="e">
        <v>#N/A</v>
      </c>
      <c r="GXT42" s="881" t="e">
        <v>#N/A</v>
      </c>
      <c r="GXU42" s="881" t="e">
        <v>#N/A</v>
      </c>
      <c r="GXV42" s="881" t="e">
        <v>#N/A</v>
      </c>
      <c r="GXW42" s="881" t="e">
        <v>#N/A</v>
      </c>
      <c r="GXX42" s="881" t="e">
        <v>#N/A</v>
      </c>
      <c r="GXY42" s="881" t="e">
        <v>#N/A</v>
      </c>
      <c r="GXZ42" s="881" t="e">
        <v>#N/A</v>
      </c>
      <c r="GYA42" s="881" t="e">
        <v>#N/A</v>
      </c>
      <c r="GYB42" s="881" t="e">
        <v>#N/A</v>
      </c>
      <c r="GYC42" s="881" t="e">
        <v>#N/A</v>
      </c>
      <c r="GYD42" s="881" t="e">
        <v>#N/A</v>
      </c>
      <c r="GYE42" s="881" t="e">
        <v>#N/A</v>
      </c>
      <c r="GYF42" s="881" t="e">
        <v>#N/A</v>
      </c>
      <c r="GYG42" s="881" t="e">
        <v>#N/A</v>
      </c>
      <c r="GYH42" s="881" t="e">
        <v>#N/A</v>
      </c>
      <c r="GYI42" s="881" t="e">
        <v>#N/A</v>
      </c>
      <c r="GYJ42" s="881" t="e">
        <v>#N/A</v>
      </c>
      <c r="GYK42" s="881" t="e">
        <v>#N/A</v>
      </c>
      <c r="GYL42" s="881" t="e">
        <v>#N/A</v>
      </c>
      <c r="GYM42" s="881" t="e">
        <v>#N/A</v>
      </c>
      <c r="GYN42" s="881" t="e">
        <v>#N/A</v>
      </c>
      <c r="GYO42" s="881" t="e">
        <v>#N/A</v>
      </c>
      <c r="GYP42" s="881" t="e">
        <v>#N/A</v>
      </c>
      <c r="GYQ42" s="881" t="e">
        <v>#N/A</v>
      </c>
      <c r="GYR42" s="881" t="e">
        <v>#N/A</v>
      </c>
      <c r="GYS42" s="881" t="e">
        <v>#N/A</v>
      </c>
      <c r="GYT42" s="881" t="e">
        <v>#N/A</v>
      </c>
      <c r="GYU42" s="881" t="e">
        <v>#N/A</v>
      </c>
      <c r="GYV42" s="881" t="e">
        <v>#N/A</v>
      </c>
      <c r="GYW42" s="881" t="e">
        <v>#N/A</v>
      </c>
      <c r="GYX42" s="881" t="e">
        <v>#N/A</v>
      </c>
      <c r="GYY42" s="881" t="e">
        <v>#N/A</v>
      </c>
      <c r="GYZ42" s="881" t="e">
        <v>#N/A</v>
      </c>
      <c r="GZA42" s="881" t="e">
        <v>#N/A</v>
      </c>
      <c r="GZB42" s="881" t="e">
        <v>#N/A</v>
      </c>
      <c r="GZC42" s="881" t="e">
        <v>#N/A</v>
      </c>
      <c r="GZD42" s="881" t="e">
        <v>#N/A</v>
      </c>
      <c r="GZE42" s="881" t="e">
        <v>#N/A</v>
      </c>
      <c r="GZF42" s="881" t="e">
        <v>#N/A</v>
      </c>
      <c r="GZG42" s="881" t="e">
        <v>#N/A</v>
      </c>
      <c r="GZH42" s="881" t="e">
        <v>#N/A</v>
      </c>
      <c r="GZI42" s="881" t="e">
        <v>#N/A</v>
      </c>
      <c r="GZJ42" s="881" t="e">
        <v>#N/A</v>
      </c>
      <c r="GZK42" s="881" t="e">
        <v>#N/A</v>
      </c>
      <c r="GZL42" s="881" t="e">
        <v>#N/A</v>
      </c>
      <c r="GZM42" s="881" t="e">
        <v>#N/A</v>
      </c>
      <c r="GZN42" s="881" t="e">
        <v>#N/A</v>
      </c>
      <c r="GZO42" s="881" t="e">
        <v>#N/A</v>
      </c>
      <c r="GZP42" s="881" t="e">
        <v>#N/A</v>
      </c>
      <c r="GZQ42" s="881" t="e">
        <v>#N/A</v>
      </c>
      <c r="GZR42" s="881" t="e">
        <v>#N/A</v>
      </c>
      <c r="GZS42" s="881" t="e">
        <v>#N/A</v>
      </c>
      <c r="GZT42" s="881" t="e">
        <v>#N/A</v>
      </c>
      <c r="GZU42" s="881" t="e">
        <v>#N/A</v>
      </c>
      <c r="GZV42" s="881" t="e">
        <v>#N/A</v>
      </c>
      <c r="GZW42" s="881" t="e">
        <v>#N/A</v>
      </c>
      <c r="GZX42" s="881" t="e">
        <v>#N/A</v>
      </c>
      <c r="GZY42" s="881" t="e">
        <v>#N/A</v>
      </c>
      <c r="GZZ42" s="881" t="e">
        <v>#N/A</v>
      </c>
      <c r="HAA42" s="881" t="e">
        <v>#N/A</v>
      </c>
      <c r="HAB42" s="881" t="e">
        <v>#N/A</v>
      </c>
      <c r="HAC42" s="881" t="e">
        <v>#N/A</v>
      </c>
      <c r="HAD42" s="881" t="e">
        <v>#N/A</v>
      </c>
      <c r="HAE42" s="881" t="e">
        <v>#N/A</v>
      </c>
      <c r="HAF42" s="881" t="e">
        <v>#N/A</v>
      </c>
      <c r="HAG42" s="881" t="e">
        <v>#N/A</v>
      </c>
      <c r="HAH42" s="881" t="e">
        <v>#N/A</v>
      </c>
      <c r="HAI42" s="881" t="e">
        <v>#N/A</v>
      </c>
      <c r="HAJ42" s="881" t="e">
        <v>#N/A</v>
      </c>
      <c r="HAK42" s="881" t="e">
        <v>#N/A</v>
      </c>
      <c r="HAL42" s="881" t="e">
        <v>#N/A</v>
      </c>
      <c r="HAM42" s="881" t="e">
        <v>#N/A</v>
      </c>
      <c r="HAN42" s="881" t="e">
        <v>#N/A</v>
      </c>
      <c r="HAO42" s="881" t="e">
        <v>#N/A</v>
      </c>
      <c r="HAP42" s="881" t="e">
        <v>#N/A</v>
      </c>
      <c r="HAQ42" s="881" t="e">
        <v>#N/A</v>
      </c>
      <c r="HAR42" s="881" t="e">
        <v>#N/A</v>
      </c>
      <c r="HAS42" s="881" t="e">
        <v>#N/A</v>
      </c>
      <c r="HAT42" s="881" t="e">
        <v>#N/A</v>
      </c>
      <c r="HAU42" s="881" t="e">
        <v>#N/A</v>
      </c>
      <c r="HAV42" s="881" t="e">
        <v>#N/A</v>
      </c>
      <c r="HAW42" s="881" t="e">
        <v>#N/A</v>
      </c>
      <c r="HAX42" s="881" t="e">
        <v>#N/A</v>
      </c>
      <c r="HAY42" s="881" t="e">
        <v>#N/A</v>
      </c>
      <c r="HAZ42" s="881" t="e">
        <v>#N/A</v>
      </c>
      <c r="HBA42" s="881" t="e">
        <v>#N/A</v>
      </c>
      <c r="HBB42" s="881" t="e">
        <v>#N/A</v>
      </c>
      <c r="HBC42" s="881" t="e">
        <v>#N/A</v>
      </c>
      <c r="HBD42" s="881" t="e">
        <v>#N/A</v>
      </c>
      <c r="HBE42" s="881" t="e">
        <v>#N/A</v>
      </c>
      <c r="HBF42" s="881" t="e">
        <v>#N/A</v>
      </c>
      <c r="HBG42" s="881" t="e">
        <v>#N/A</v>
      </c>
      <c r="HBH42" s="881" t="e">
        <v>#N/A</v>
      </c>
      <c r="HBI42" s="881" t="e">
        <v>#N/A</v>
      </c>
      <c r="HBJ42" s="881" t="e">
        <v>#N/A</v>
      </c>
      <c r="HBK42" s="881" t="e">
        <v>#N/A</v>
      </c>
      <c r="HBL42" s="881" t="e">
        <v>#N/A</v>
      </c>
      <c r="HBM42" s="881" t="e">
        <v>#N/A</v>
      </c>
      <c r="HBN42" s="881" t="e">
        <v>#N/A</v>
      </c>
      <c r="HBO42" s="881" t="e">
        <v>#N/A</v>
      </c>
      <c r="HBP42" s="881" t="e">
        <v>#N/A</v>
      </c>
      <c r="HBQ42" s="881" t="e">
        <v>#N/A</v>
      </c>
      <c r="HBR42" s="881" t="e">
        <v>#N/A</v>
      </c>
      <c r="HBS42" s="881" t="e">
        <v>#N/A</v>
      </c>
      <c r="HBT42" s="881" t="e">
        <v>#N/A</v>
      </c>
      <c r="HBU42" s="881" t="e">
        <v>#N/A</v>
      </c>
      <c r="HBV42" s="881" t="e">
        <v>#N/A</v>
      </c>
      <c r="HBW42" s="881" t="e">
        <v>#N/A</v>
      </c>
      <c r="HBX42" s="881" t="e">
        <v>#N/A</v>
      </c>
      <c r="HBY42" s="881" t="e">
        <v>#N/A</v>
      </c>
      <c r="HBZ42" s="881" t="e">
        <v>#N/A</v>
      </c>
      <c r="HCA42" s="881" t="e">
        <v>#N/A</v>
      </c>
      <c r="HCB42" s="881" t="e">
        <v>#N/A</v>
      </c>
      <c r="HCC42" s="881" t="e">
        <v>#N/A</v>
      </c>
      <c r="HCD42" s="881" t="e">
        <v>#N/A</v>
      </c>
      <c r="HCE42" s="881" t="e">
        <v>#N/A</v>
      </c>
      <c r="HCF42" s="881" t="e">
        <v>#N/A</v>
      </c>
      <c r="HCG42" s="881" t="e">
        <v>#N/A</v>
      </c>
      <c r="HCH42" s="881" t="e">
        <v>#N/A</v>
      </c>
      <c r="HCI42" s="881" t="e">
        <v>#N/A</v>
      </c>
      <c r="HCJ42" s="881" t="e">
        <v>#N/A</v>
      </c>
      <c r="HCK42" s="881" t="e">
        <v>#N/A</v>
      </c>
      <c r="HCL42" s="881" t="e">
        <v>#N/A</v>
      </c>
      <c r="HCM42" s="881" t="e">
        <v>#N/A</v>
      </c>
      <c r="HCN42" s="881" t="e">
        <v>#N/A</v>
      </c>
      <c r="HCO42" s="881" t="e">
        <v>#N/A</v>
      </c>
      <c r="HCP42" s="881" t="e">
        <v>#N/A</v>
      </c>
      <c r="HCQ42" s="881" t="e">
        <v>#N/A</v>
      </c>
      <c r="HCR42" s="881" t="e">
        <v>#N/A</v>
      </c>
      <c r="HCS42" s="881" t="e">
        <v>#N/A</v>
      </c>
      <c r="HCT42" s="881" t="e">
        <v>#N/A</v>
      </c>
      <c r="HCU42" s="881" t="e">
        <v>#N/A</v>
      </c>
      <c r="HCV42" s="881" t="e">
        <v>#N/A</v>
      </c>
      <c r="HCW42" s="881" t="e">
        <v>#N/A</v>
      </c>
      <c r="HCX42" s="881" t="e">
        <v>#N/A</v>
      </c>
      <c r="HCY42" s="881" t="e">
        <v>#N/A</v>
      </c>
      <c r="HCZ42" s="881" t="e">
        <v>#N/A</v>
      </c>
      <c r="HDA42" s="881" t="e">
        <v>#N/A</v>
      </c>
      <c r="HDB42" s="881" t="e">
        <v>#N/A</v>
      </c>
      <c r="HDC42" s="881" t="e">
        <v>#N/A</v>
      </c>
      <c r="HDD42" s="881" t="e">
        <v>#N/A</v>
      </c>
      <c r="HDE42" s="881" t="e">
        <v>#N/A</v>
      </c>
      <c r="HDF42" s="881" t="e">
        <v>#N/A</v>
      </c>
      <c r="HDG42" s="881" t="e">
        <v>#N/A</v>
      </c>
      <c r="HDH42" s="881" t="e">
        <v>#N/A</v>
      </c>
      <c r="HDI42" s="881" t="e">
        <v>#N/A</v>
      </c>
      <c r="HDJ42" s="881" t="e">
        <v>#N/A</v>
      </c>
      <c r="HDK42" s="881" t="e">
        <v>#N/A</v>
      </c>
      <c r="HDL42" s="881" t="e">
        <v>#N/A</v>
      </c>
      <c r="HDM42" s="881" t="e">
        <v>#N/A</v>
      </c>
      <c r="HDN42" s="881" t="e">
        <v>#N/A</v>
      </c>
      <c r="HDO42" s="881" t="e">
        <v>#N/A</v>
      </c>
      <c r="HDP42" s="881" t="e">
        <v>#N/A</v>
      </c>
      <c r="HDQ42" s="881" t="e">
        <v>#N/A</v>
      </c>
      <c r="HDR42" s="881" t="e">
        <v>#N/A</v>
      </c>
      <c r="HDS42" s="881" t="e">
        <v>#N/A</v>
      </c>
      <c r="HDT42" s="881" t="e">
        <v>#N/A</v>
      </c>
      <c r="HDU42" s="881" t="e">
        <v>#N/A</v>
      </c>
      <c r="HDV42" s="881" t="e">
        <v>#N/A</v>
      </c>
      <c r="HDW42" s="881" t="e">
        <v>#N/A</v>
      </c>
      <c r="HDX42" s="881" t="e">
        <v>#N/A</v>
      </c>
      <c r="HDY42" s="881" t="e">
        <v>#N/A</v>
      </c>
      <c r="HDZ42" s="881" t="e">
        <v>#N/A</v>
      </c>
      <c r="HEA42" s="881" t="e">
        <v>#N/A</v>
      </c>
      <c r="HEB42" s="881" t="e">
        <v>#N/A</v>
      </c>
      <c r="HEC42" s="881" t="e">
        <v>#N/A</v>
      </c>
      <c r="HED42" s="881" t="e">
        <v>#N/A</v>
      </c>
      <c r="HEE42" s="881" t="e">
        <v>#N/A</v>
      </c>
      <c r="HEF42" s="881" t="e">
        <v>#N/A</v>
      </c>
      <c r="HEG42" s="881" t="e">
        <v>#N/A</v>
      </c>
      <c r="HEH42" s="881" t="e">
        <v>#N/A</v>
      </c>
      <c r="HEI42" s="881" t="e">
        <v>#N/A</v>
      </c>
      <c r="HEJ42" s="881" t="e">
        <v>#N/A</v>
      </c>
      <c r="HEK42" s="881" t="e">
        <v>#N/A</v>
      </c>
      <c r="HEL42" s="881" t="e">
        <v>#N/A</v>
      </c>
      <c r="HEM42" s="881" t="e">
        <v>#N/A</v>
      </c>
      <c r="HEN42" s="881" t="e">
        <v>#N/A</v>
      </c>
      <c r="HEO42" s="881" t="e">
        <v>#N/A</v>
      </c>
      <c r="HEP42" s="881" t="e">
        <v>#N/A</v>
      </c>
      <c r="HEQ42" s="881" t="e">
        <v>#N/A</v>
      </c>
      <c r="HER42" s="881" t="e">
        <v>#N/A</v>
      </c>
      <c r="HES42" s="881" t="e">
        <v>#N/A</v>
      </c>
      <c r="HET42" s="881" t="e">
        <v>#N/A</v>
      </c>
      <c r="HEU42" s="881" t="e">
        <v>#N/A</v>
      </c>
      <c r="HEV42" s="881" t="e">
        <v>#N/A</v>
      </c>
      <c r="HEW42" s="881" t="e">
        <v>#N/A</v>
      </c>
      <c r="HEX42" s="881" t="e">
        <v>#N/A</v>
      </c>
      <c r="HEY42" s="881" t="e">
        <v>#N/A</v>
      </c>
      <c r="HEZ42" s="881" t="e">
        <v>#N/A</v>
      </c>
      <c r="HFA42" s="881" t="e">
        <v>#N/A</v>
      </c>
      <c r="HFB42" s="881" t="e">
        <v>#N/A</v>
      </c>
      <c r="HFC42" s="881" t="e">
        <v>#N/A</v>
      </c>
      <c r="HFD42" s="881" t="e">
        <v>#N/A</v>
      </c>
      <c r="HFE42" s="881" t="e">
        <v>#N/A</v>
      </c>
      <c r="HFF42" s="881" t="e">
        <v>#N/A</v>
      </c>
      <c r="HFG42" s="881" t="e">
        <v>#N/A</v>
      </c>
      <c r="HFH42" s="881" t="e">
        <v>#N/A</v>
      </c>
      <c r="HFI42" s="881" t="e">
        <v>#N/A</v>
      </c>
      <c r="HFJ42" s="881" t="e">
        <v>#N/A</v>
      </c>
      <c r="HFK42" s="881" t="e">
        <v>#N/A</v>
      </c>
      <c r="HFL42" s="881" t="e">
        <v>#N/A</v>
      </c>
      <c r="HFM42" s="881" t="e">
        <v>#N/A</v>
      </c>
      <c r="HFN42" s="881" t="e">
        <v>#N/A</v>
      </c>
      <c r="HFO42" s="881" t="e">
        <v>#N/A</v>
      </c>
      <c r="HFP42" s="881" t="e">
        <v>#N/A</v>
      </c>
      <c r="HFQ42" s="881" t="e">
        <v>#N/A</v>
      </c>
      <c r="HFR42" s="881" t="e">
        <v>#N/A</v>
      </c>
      <c r="HFS42" s="881" t="e">
        <v>#N/A</v>
      </c>
      <c r="HFT42" s="881" t="e">
        <v>#N/A</v>
      </c>
      <c r="HFU42" s="881" t="e">
        <v>#N/A</v>
      </c>
      <c r="HFV42" s="881" t="e">
        <v>#N/A</v>
      </c>
      <c r="HFW42" s="881" t="e">
        <v>#N/A</v>
      </c>
      <c r="HFX42" s="881" t="e">
        <v>#N/A</v>
      </c>
      <c r="HFY42" s="881" t="e">
        <v>#N/A</v>
      </c>
      <c r="HFZ42" s="881" t="e">
        <v>#N/A</v>
      </c>
      <c r="HGA42" s="881" t="e">
        <v>#N/A</v>
      </c>
      <c r="HGB42" s="881" t="e">
        <v>#N/A</v>
      </c>
      <c r="HGC42" s="881" t="e">
        <v>#N/A</v>
      </c>
      <c r="HGD42" s="881" t="e">
        <v>#N/A</v>
      </c>
      <c r="HGE42" s="881" t="e">
        <v>#N/A</v>
      </c>
      <c r="HGF42" s="881" t="e">
        <v>#N/A</v>
      </c>
      <c r="HGG42" s="881" t="e">
        <v>#N/A</v>
      </c>
      <c r="HGH42" s="881" t="e">
        <v>#N/A</v>
      </c>
      <c r="HGI42" s="881" t="e">
        <v>#N/A</v>
      </c>
      <c r="HGJ42" s="881" t="e">
        <v>#N/A</v>
      </c>
      <c r="HGK42" s="881" t="e">
        <v>#N/A</v>
      </c>
      <c r="HGL42" s="881" t="e">
        <v>#N/A</v>
      </c>
      <c r="HGM42" s="881" t="e">
        <v>#N/A</v>
      </c>
      <c r="HGN42" s="881" t="e">
        <v>#N/A</v>
      </c>
      <c r="HGO42" s="881" t="e">
        <v>#N/A</v>
      </c>
      <c r="HGP42" s="881" t="e">
        <v>#N/A</v>
      </c>
      <c r="HGQ42" s="881" t="e">
        <v>#N/A</v>
      </c>
      <c r="HGR42" s="881" t="e">
        <v>#N/A</v>
      </c>
      <c r="HGS42" s="881" t="e">
        <v>#N/A</v>
      </c>
      <c r="HGT42" s="881" t="e">
        <v>#N/A</v>
      </c>
      <c r="HGU42" s="881" t="e">
        <v>#N/A</v>
      </c>
      <c r="HGV42" s="881" t="e">
        <v>#N/A</v>
      </c>
      <c r="HGW42" s="881" t="e">
        <v>#N/A</v>
      </c>
      <c r="HGX42" s="881" t="e">
        <v>#N/A</v>
      </c>
      <c r="HGY42" s="881" t="e">
        <v>#N/A</v>
      </c>
      <c r="HGZ42" s="881" t="e">
        <v>#N/A</v>
      </c>
      <c r="HHA42" s="881" t="e">
        <v>#N/A</v>
      </c>
      <c r="HHB42" s="881" t="e">
        <v>#N/A</v>
      </c>
      <c r="HHC42" s="881" t="e">
        <v>#N/A</v>
      </c>
      <c r="HHD42" s="881" t="e">
        <v>#N/A</v>
      </c>
      <c r="HHE42" s="881" t="e">
        <v>#N/A</v>
      </c>
      <c r="HHF42" s="881" t="e">
        <v>#N/A</v>
      </c>
      <c r="HHG42" s="881" t="e">
        <v>#N/A</v>
      </c>
      <c r="HHH42" s="881" t="e">
        <v>#N/A</v>
      </c>
      <c r="HHI42" s="881" t="e">
        <v>#N/A</v>
      </c>
      <c r="HHJ42" s="881" t="e">
        <v>#N/A</v>
      </c>
      <c r="HHK42" s="881" t="e">
        <v>#N/A</v>
      </c>
      <c r="HHL42" s="881" t="e">
        <v>#N/A</v>
      </c>
      <c r="HHM42" s="881" t="e">
        <v>#N/A</v>
      </c>
      <c r="HHN42" s="881" t="e">
        <v>#N/A</v>
      </c>
      <c r="HHO42" s="881" t="e">
        <v>#N/A</v>
      </c>
      <c r="HHP42" s="881" t="e">
        <v>#N/A</v>
      </c>
      <c r="HHQ42" s="881" t="e">
        <v>#N/A</v>
      </c>
      <c r="HHR42" s="881" t="e">
        <v>#N/A</v>
      </c>
      <c r="HHS42" s="881" t="e">
        <v>#N/A</v>
      </c>
      <c r="HHT42" s="881" t="e">
        <v>#N/A</v>
      </c>
      <c r="HHU42" s="881" t="e">
        <v>#N/A</v>
      </c>
      <c r="HHV42" s="881" t="e">
        <v>#N/A</v>
      </c>
      <c r="HHW42" s="881" t="e">
        <v>#N/A</v>
      </c>
      <c r="HHX42" s="881" t="e">
        <v>#N/A</v>
      </c>
      <c r="HHY42" s="881" t="e">
        <v>#N/A</v>
      </c>
      <c r="HHZ42" s="881" t="e">
        <v>#N/A</v>
      </c>
      <c r="HIA42" s="881" t="e">
        <v>#N/A</v>
      </c>
      <c r="HIB42" s="881" t="e">
        <v>#N/A</v>
      </c>
      <c r="HIC42" s="881" t="e">
        <v>#N/A</v>
      </c>
      <c r="HID42" s="881" t="e">
        <v>#N/A</v>
      </c>
      <c r="HIE42" s="881" t="e">
        <v>#N/A</v>
      </c>
      <c r="HIF42" s="881" t="e">
        <v>#N/A</v>
      </c>
      <c r="HIG42" s="881" t="e">
        <v>#N/A</v>
      </c>
      <c r="HIH42" s="881" t="e">
        <v>#N/A</v>
      </c>
      <c r="HII42" s="881" t="e">
        <v>#N/A</v>
      </c>
      <c r="HIJ42" s="881" t="e">
        <v>#N/A</v>
      </c>
      <c r="HIK42" s="881" t="e">
        <v>#N/A</v>
      </c>
      <c r="HIL42" s="881" t="e">
        <v>#N/A</v>
      </c>
      <c r="HIM42" s="881" t="e">
        <v>#N/A</v>
      </c>
      <c r="HIN42" s="881" t="e">
        <v>#N/A</v>
      </c>
      <c r="HIO42" s="881" t="e">
        <v>#N/A</v>
      </c>
      <c r="HIP42" s="881" t="e">
        <v>#N/A</v>
      </c>
      <c r="HIQ42" s="881" t="e">
        <v>#N/A</v>
      </c>
      <c r="HIR42" s="881" t="e">
        <v>#N/A</v>
      </c>
      <c r="HIS42" s="881" t="e">
        <v>#N/A</v>
      </c>
      <c r="HIT42" s="881" t="e">
        <v>#N/A</v>
      </c>
      <c r="HIU42" s="881" t="e">
        <v>#N/A</v>
      </c>
      <c r="HIV42" s="881" t="e">
        <v>#N/A</v>
      </c>
      <c r="HIW42" s="881" t="e">
        <v>#N/A</v>
      </c>
      <c r="HIX42" s="881" t="e">
        <v>#N/A</v>
      </c>
      <c r="HIY42" s="881" t="e">
        <v>#N/A</v>
      </c>
      <c r="HIZ42" s="881" t="e">
        <v>#N/A</v>
      </c>
      <c r="HJA42" s="881" t="e">
        <v>#N/A</v>
      </c>
      <c r="HJB42" s="881" t="e">
        <v>#N/A</v>
      </c>
      <c r="HJC42" s="881" t="e">
        <v>#N/A</v>
      </c>
      <c r="HJD42" s="881" t="e">
        <v>#N/A</v>
      </c>
      <c r="HJE42" s="881" t="e">
        <v>#N/A</v>
      </c>
      <c r="HJF42" s="881" t="e">
        <v>#N/A</v>
      </c>
      <c r="HJG42" s="881" t="e">
        <v>#N/A</v>
      </c>
      <c r="HJH42" s="881" t="e">
        <v>#N/A</v>
      </c>
      <c r="HJI42" s="881" t="e">
        <v>#N/A</v>
      </c>
      <c r="HJJ42" s="881" t="e">
        <v>#N/A</v>
      </c>
      <c r="HJK42" s="881" t="e">
        <v>#N/A</v>
      </c>
      <c r="HJL42" s="881" t="e">
        <v>#N/A</v>
      </c>
      <c r="HJM42" s="881" t="e">
        <v>#N/A</v>
      </c>
      <c r="HJN42" s="881" t="e">
        <v>#N/A</v>
      </c>
      <c r="HJO42" s="881" t="e">
        <v>#N/A</v>
      </c>
      <c r="HJP42" s="881" t="e">
        <v>#N/A</v>
      </c>
      <c r="HJQ42" s="881" t="e">
        <v>#N/A</v>
      </c>
      <c r="HJR42" s="881" t="e">
        <v>#N/A</v>
      </c>
      <c r="HJS42" s="881" t="e">
        <v>#N/A</v>
      </c>
      <c r="HJT42" s="881" t="e">
        <v>#N/A</v>
      </c>
      <c r="HJU42" s="881" t="e">
        <v>#N/A</v>
      </c>
      <c r="HJV42" s="881" t="e">
        <v>#N/A</v>
      </c>
      <c r="HJW42" s="881" t="e">
        <v>#N/A</v>
      </c>
      <c r="HJX42" s="881" t="e">
        <v>#N/A</v>
      </c>
      <c r="HJY42" s="881" t="e">
        <v>#N/A</v>
      </c>
      <c r="HJZ42" s="881" t="e">
        <v>#N/A</v>
      </c>
      <c r="HKA42" s="881" t="e">
        <v>#N/A</v>
      </c>
      <c r="HKB42" s="881" t="e">
        <v>#N/A</v>
      </c>
      <c r="HKC42" s="881" t="e">
        <v>#N/A</v>
      </c>
      <c r="HKD42" s="881" t="e">
        <v>#N/A</v>
      </c>
      <c r="HKE42" s="881" t="e">
        <v>#N/A</v>
      </c>
      <c r="HKF42" s="881" t="e">
        <v>#N/A</v>
      </c>
      <c r="HKG42" s="881" t="e">
        <v>#N/A</v>
      </c>
      <c r="HKH42" s="881" t="e">
        <v>#N/A</v>
      </c>
      <c r="HKI42" s="881" t="e">
        <v>#N/A</v>
      </c>
      <c r="HKJ42" s="881" t="e">
        <v>#N/A</v>
      </c>
      <c r="HKK42" s="881" t="e">
        <v>#N/A</v>
      </c>
      <c r="HKL42" s="881" t="e">
        <v>#N/A</v>
      </c>
      <c r="HKM42" s="881" t="e">
        <v>#N/A</v>
      </c>
      <c r="HKN42" s="881" t="e">
        <v>#N/A</v>
      </c>
      <c r="HKO42" s="881" t="e">
        <v>#N/A</v>
      </c>
      <c r="HKP42" s="881" t="e">
        <v>#N/A</v>
      </c>
      <c r="HKQ42" s="881" t="e">
        <v>#N/A</v>
      </c>
      <c r="HKR42" s="881" t="e">
        <v>#N/A</v>
      </c>
      <c r="HKS42" s="881" t="e">
        <v>#N/A</v>
      </c>
      <c r="HKT42" s="881" t="e">
        <v>#N/A</v>
      </c>
      <c r="HKU42" s="881" t="e">
        <v>#N/A</v>
      </c>
      <c r="HKV42" s="881" t="e">
        <v>#N/A</v>
      </c>
      <c r="HKW42" s="881" t="e">
        <v>#N/A</v>
      </c>
      <c r="HKX42" s="881" t="e">
        <v>#N/A</v>
      </c>
      <c r="HKY42" s="881" t="e">
        <v>#N/A</v>
      </c>
      <c r="HKZ42" s="881" t="e">
        <v>#N/A</v>
      </c>
      <c r="HLA42" s="881" t="e">
        <v>#N/A</v>
      </c>
      <c r="HLB42" s="881" t="e">
        <v>#N/A</v>
      </c>
      <c r="HLC42" s="881" t="e">
        <v>#N/A</v>
      </c>
      <c r="HLD42" s="881" t="e">
        <v>#N/A</v>
      </c>
      <c r="HLE42" s="881" t="e">
        <v>#N/A</v>
      </c>
      <c r="HLF42" s="881" t="e">
        <v>#N/A</v>
      </c>
      <c r="HLG42" s="881" t="e">
        <v>#N/A</v>
      </c>
      <c r="HLH42" s="881" t="e">
        <v>#N/A</v>
      </c>
      <c r="HLI42" s="881" t="e">
        <v>#N/A</v>
      </c>
      <c r="HLJ42" s="881" t="e">
        <v>#N/A</v>
      </c>
      <c r="HLK42" s="881" t="e">
        <v>#N/A</v>
      </c>
      <c r="HLL42" s="881" t="e">
        <v>#N/A</v>
      </c>
      <c r="HLM42" s="881" t="e">
        <v>#N/A</v>
      </c>
      <c r="HLN42" s="881" t="e">
        <v>#N/A</v>
      </c>
      <c r="HLO42" s="881" t="e">
        <v>#N/A</v>
      </c>
      <c r="HLP42" s="881" t="e">
        <v>#N/A</v>
      </c>
      <c r="HLQ42" s="881" t="e">
        <v>#N/A</v>
      </c>
      <c r="HLR42" s="881" t="e">
        <v>#N/A</v>
      </c>
      <c r="HLS42" s="881" t="e">
        <v>#N/A</v>
      </c>
      <c r="HLT42" s="881" t="e">
        <v>#N/A</v>
      </c>
      <c r="HLU42" s="881" t="e">
        <v>#N/A</v>
      </c>
      <c r="HLV42" s="881" t="e">
        <v>#N/A</v>
      </c>
      <c r="HLW42" s="881" t="e">
        <v>#N/A</v>
      </c>
      <c r="HLX42" s="881" t="e">
        <v>#N/A</v>
      </c>
      <c r="HLY42" s="881" t="e">
        <v>#N/A</v>
      </c>
      <c r="HLZ42" s="881" t="e">
        <v>#N/A</v>
      </c>
      <c r="HMA42" s="881" t="e">
        <v>#N/A</v>
      </c>
      <c r="HMB42" s="881" t="e">
        <v>#N/A</v>
      </c>
      <c r="HMC42" s="881" t="e">
        <v>#N/A</v>
      </c>
      <c r="HMD42" s="881" t="e">
        <v>#N/A</v>
      </c>
      <c r="HME42" s="881" t="e">
        <v>#N/A</v>
      </c>
      <c r="HMF42" s="881" t="e">
        <v>#N/A</v>
      </c>
      <c r="HMG42" s="881" t="e">
        <v>#N/A</v>
      </c>
      <c r="HMH42" s="881" t="e">
        <v>#N/A</v>
      </c>
      <c r="HMI42" s="881" t="e">
        <v>#N/A</v>
      </c>
      <c r="HMJ42" s="881" t="e">
        <v>#N/A</v>
      </c>
      <c r="HMK42" s="881" t="e">
        <v>#N/A</v>
      </c>
      <c r="HML42" s="881" t="e">
        <v>#N/A</v>
      </c>
      <c r="HMM42" s="881" t="e">
        <v>#N/A</v>
      </c>
      <c r="HMN42" s="881" t="e">
        <v>#N/A</v>
      </c>
      <c r="HMO42" s="881" t="e">
        <v>#N/A</v>
      </c>
      <c r="HMP42" s="881" t="e">
        <v>#N/A</v>
      </c>
      <c r="HMQ42" s="881" t="e">
        <v>#N/A</v>
      </c>
      <c r="HMR42" s="881" t="e">
        <v>#N/A</v>
      </c>
      <c r="HMS42" s="881" t="e">
        <v>#N/A</v>
      </c>
      <c r="HMT42" s="881" t="e">
        <v>#N/A</v>
      </c>
      <c r="HMU42" s="881" t="e">
        <v>#N/A</v>
      </c>
      <c r="HMV42" s="881" t="e">
        <v>#N/A</v>
      </c>
      <c r="HMW42" s="881" t="e">
        <v>#N/A</v>
      </c>
      <c r="HMX42" s="881" t="e">
        <v>#N/A</v>
      </c>
      <c r="HMY42" s="881" t="e">
        <v>#N/A</v>
      </c>
      <c r="HMZ42" s="881" t="e">
        <v>#N/A</v>
      </c>
      <c r="HNA42" s="881" t="e">
        <v>#N/A</v>
      </c>
      <c r="HNB42" s="881" t="e">
        <v>#N/A</v>
      </c>
      <c r="HNC42" s="881" t="e">
        <v>#N/A</v>
      </c>
      <c r="HND42" s="881" t="e">
        <v>#N/A</v>
      </c>
      <c r="HNE42" s="881" t="e">
        <v>#N/A</v>
      </c>
      <c r="HNF42" s="881" t="e">
        <v>#N/A</v>
      </c>
      <c r="HNG42" s="881" t="e">
        <v>#N/A</v>
      </c>
      <c r="HNH42" s="881" t="e">
        <v>#N/A</v>
      </c>
      <c r="HNI42" s="881" t="e">
        <v>#N/A</v>
      </c>
      <c r="HNJ42" s="881" t="e">
        <v>#N/A</v>
      </c>
      <c r="HNK42" s="881" t="e">
        <v>#N/A</v>
      </c>
      <c r="HNL42" s="881" t="e">
        <v>#N/A</v>
      </c>
      <c r="HNM42" s="881" t="e">
        <v>#N/A</v>
      </c>
      <c r="HNN42" s="881" t="e">
        <v>#N/A</v>
      </c>
      <c r="HNO42" s="881" t="e">
        <v>#N/A</v>
      </c>
      <c r="HNP42" s="881" t="e">
        <v>#N/A</v>
      </c>
      <c r="HNQ42" s="881" t="e">
        <v>#N/A</v>
      </c>
      <c r="HNR42" s="881" t="e">
        <v>#N/A</v>
      </c>
      <c r="HNS42" s="881" t="e">
        <v>#N/A</v>
      </c>
      <c r="HNT42" s="881" t="e">
        <v>#N/A</v>
      </c>
      <c r="HNU42" s="881" t="e">
        <v>#N/A</v>
      </c>
      <c r="HNV42" s="881" t="e">
        <v>#N/A</v>
      </c>
      <c r="HNW42" s="881" t="e">
        <v>#N/A</v>
      </c>
      <c r="HNX42" s="881" t="e">
        <v>#N/A</v>
      </c>
      <c r="HNY42" s="881" t="e">
        <v>#N/A</v>
      </c>
      <c r="HNZ42" s="881" t="e">
        <v>#N/A</v>
      </c>
      <c r="HOA42" s="881" t="e">
        <v>#N/A</v>
      </c>
      <c r="HOB42" s="881" t="e">
        <v>#N/A</v>
      </c>
      <c r="HOC42" s="881" t="e">
        <v>#N/A</v>
      </c>
      <c r="HOD42" s="881" t="e">
        <v>#N/A</v>
      </c>
      <c r="HOE42" s="881" t="e">
        <v>#N/A</v>
      </c>
      <c r="HOF42" s="881" t="e">
        <v>#N/A</v>
      </c>
      <c r="HOG42" s="881" t="e">
        <v>#N/A</v>
      </c>
      <c r="HOH42" s="881" t="e">
        <v>#N/A</v>
      </c>
      <c r="HOI42" s="881" t="e">
        <v>#N/A</v>
      </c>
      <c r="HOJ42" s="881" t="e">
        <v>#N/A</v>
      </c>
      <c r="HOK42" s="881" t="e">
        <v>#N/A</v>
      </c>
      <c r="HOL42" s="881" t="e">
        <v>#N/A</v>
      </c>
      <c r="HOM42" s="881" t="e">
        <v>#N/A</v>
      </c>
      <c r="HON42" s="881" t="e">
        <v>#N/A</v>
      </c>
      <c r="HOO42" s="881" t="e">
        <v>#N/A</v>
      </c>
      <c r="HOP42" s="881" t="e">
        <v>#N/A</v>
      </c>
      <c r="HOQ42" s="881" t="e">
        <v>#N/A</v>
      </c>
      <c r="HOR42" s="881" t="e">
        <v>#N/A</v>
      </c>
      <c r="HOS42" s="881" t="e">
        <v>#N/A</v>
      </c>
      <c r="HOT42" s="881" t="e">
        <v>#N/A</v>
      </c>
      <c r="HOU42" s="881" t="e">
        <v>#N/A</v>
      </c>
      <c r="HOV42" s="881" t="e">
        <v>#N/A</v>
      </c>
      <c r="HOW42" s="881" t="e">
        <v>#N/A</v>
      </c>
      <c r="HOX42" s="881" t="e">
        <v>#N/A</v>
      </c>
      <c r="HOY42" s="881" t="e">
        <v>#N/A</v>
      </c>
      <c r="HOZ42" s="881" t="e">
        <v>#N/A</v>
      </c>
      <c r="HPA42" s="881" t="e">
        <v>#N/A</v>
      </c>
      <c r="HPB42" s="881" t="e">
        <v>#N/A</v>
      </c>
      <c r="HPC42" s="881" t="e">
        <v>#N/A</v>
      </c>
      <c r="HPD42" s="881" t="e">
        <v>#N/A</v>
      </c>
      <c r="HPE42" s="881" t="e">
        <v>#N/A</v>
      </c>
      <c r="HPF42" s="881" t="e">
        <v>#N/A</v>
      </c>
      <c r="HPG42" s="881" t="e">
        <v>#N/A</v>
      </c>
      <c r="HPH42" s="881" t="e">
        <v>#N/A</v>
      </c>
      <c r="HPI42" s="881" t="e">
        <v>#N/A</v>
      </c>
      <c r="HPJ42" s="881" t="e">
        <v>#N/A</v>
      </c>
      <c r="HPK42" s="881" t="e">
        <v>#N/A</v>
      </c>
      <c r="HPL42" s="881" t="e">
        <v>#N/A</v>
      </c>
      <c r="HPM42" s="881" t="e">
        <v>#N/A</v>
      </c>
      <c r="HPN42" s="881" t="e">
        <v>#N/A</v>
      </c>
      <c r="HPO42" s="881" t="e">
        <v>#N/A</v>
      </c>
      <c r="HPP42" s="881" t="e">
        <v>#N/A</v>
      </c>
      <c r="HPQ42" s="881" t="e">
        <v>#N/A</v>
      </c>
      <c r="HPR42" s="881" t="e">
        <v>#N/A</v>
      </c>
      <c r="HPS42" s="881" t="e">
        <v>#N/A</v>
      </c>
      <c r="HPT42" s="881" t="e">
        <v>#N/A</v>
      </c>
      <c r="HPU42" s="881" t="e">
        <v>#N/A</v>
      </c>
      <c r="HPV42" s="881" t="e">
        <v>#N/A</v>
      </c>
      <c r="HPW42" s="881" t="e">
        <v>#N/A</v>
      </c>
      <c r="HPX42" s="881" t="e">
        <v>#N/A</v>
      </c>
      <c r="HPY42" s="881" t="e">
        <v>#N/A</v>
      </c>
      <c r="HPZ42" s="881" t="e">
        <v>#N/A</v>
      </c>
      <c r="HQA42" s="881" t="e">
        <v>#N/A</v>
      </c>
      <c r="HQB42" s="881" t="e">
        <v>#N/A</v>
      </c>
      <c r="HQC42" s="881" t="e">
        <v>#N/A</v>
      </c>
      <c r="HQD42" s="881" t="e">
        <v>#N/A</v>
      </c>
      <c r="HQE42" s="881" t="e">
        <v>#N/A</v>
      </c>
      <c r="HQF42" s="881" t="e">
        <v>#N/A</v>
      </c>
      <c r="HQG42" s="881" t="e">
        <v>#N/A</v>
      </c>
      <c r="HQH42" s="881" t="e">
        <v>#N/A</v>
      </c>
      <c r="HQI42" s="881" t="e">
        <v>#N/A</v>
      </c>
      <c r="HQJ42" s="881" t="e">
        <v>#N/A</v>
      </c>
      <c r="HQK42" s="881" t="e">
        <v>#N/A</v>
      </c>
      <c r="HQL42" s="881" t="e">
        <v>#N/A</v>
      </c>
      <c r="HQM42" s="881" t="e">
        <v>#N/A</v>
      </c>
      <c r="HQN42" s="881" t="e">
        <v>#N/A</v>
      </c>
      <c r="HQO42" s="881" t="e">
        <v>#N/A</v>
      </c>
      <c r="HQP42" s="881" t="e">
        <v>#N/A</v>
      </c>
      <c r="HQQ42" s="881" t="e">
        <v>#N/A</v>
      </c>
      <c r="HQR42" s="881" t="e">
        <v>#N/A</v>
      </c>
      <c r="HQS42" s="881" t="e">
        <v>#N/A</v>
      </c>
      <c r="HQT42" s="881" t="e">
        <v>#N/A</v>
      </c>
      <c r="HQU42" s="881" t="e">
        <v>#N/A</v>
      </c>
      <c r="HQV42" s="881" t="e">
        <v>#N/A</v>
      </c>
      <c r="HQW42" s="881" t="e">
        <v>#N/A</v>
      </c>
      <c r="HQX42" s="881" t="e">
        <v>#N/A</v>
      </c>
      <c r="HQY42" s="881" t="e">
        <v>#N/A</v>
      </c>
      <c r="HQZ42" s="881" t="e">
        <v>#N/A</v>
      </c>
      <c r="HRA42" s="881" t="e">
        <v>#N/A</v>
      </c>
      <c r="HRB42" s="881" t="e">
        <v>#N/A</v>
      </c>
      <c r="HRC42" s="881" t="e">
        <v>#N/A</v>
      </c>
      <c r="HRD42" s="881" t="e">
        <v>#N/A</v>
      </c>
      <c r="HRE42" s="881" t="e">
        <v>#N/A</v>
      </c>
      <c r="HRF42" s="881" t="e">
        <v>#N/A</v>
      </c>
      <c r="HRG42" s="881" t="e">
        <v>#N/A</v>
      </c>
      <c r="HRH42" s="881" t="e">
        <v>#N/A</v>
      </c>
      <c r="HRI42" s="881" t="e">
        <v>#N/A</v>
      </c>
      <c r="HRJ42" s="881" t="e">
        <v>#N/A</v>
      </c>
      <c r="HRK42" s="881" t="e">
        <v>#N/A</v>
      </c>
      <c r="HRL42" s="881" t="e">
        <v>#N/A</v>
      </c>
      <c r="HRM42" s="881" t="e">
        <v>#N/A</v>
      </c>
      <c r="HRN42" s="881" t="e">
        <v>#N/A</v>
      </c>
      <c r="HRO42" s="881" t="e">
        <v>#N/A</v>
      </c>
      <c r="HRP42" s="881" t="e">
        <v>#N/A</v>
      </c>
      <c r="HRQ42" s="881" t="e">
        <v>#N/A</v>
      </c>
      <c r="HRR42" s="881" t="e">
        <v>#N/A</v>
      </c>
      <c r="HRS42" s="881" t="e">
        <v>#N/A</v>
      </c>
      <c r="HRT42" s="881" t="e">
        <v>#N/A</v>
      </c>
      <c r="HRU42" s="881" t="e">
        <v>#N/A</v>
      </c>
      <c r="HRV42" s="881" t="e">
        <v>#N/A</v>
      </c>
      <c r="HRW42" s="881" t="e">
        <v>#N/A</v>
      </c>
      <c r="HRX42" s="881" t="e">
        <v>#N/A</v>
      </c>
      <c r="HRY42" s="881" t="e">
        <v>#N/A</v>
      </c>
      <c r="HRZ42" s="881" t="e">
        <v>#N/A</v>
      </c>
      <c r="HSA42" s="881" t="e">
        <v>#N/A</v>
      </c>
      <c r="HSB42" s="881" t="e">
        <v>#N/A</v>
      </c>
      <c r="HSC42" s="881" t="e">
        <v>#N/A</v>
      </c>
      <c r="HSD42" s="881" t="e">
        <v>#N/A</v>
      </c>
      <c r="HSE42" s="881" t="e">
        <v>#N/A</v>
      </c>
      <c r="HSF42" s="881" t="e">
        <v>#N/A</v>
      </c>
      <c r="HSG42" s="881" t="e">
        <v>#N/A</v>
      </c>
      <c r="HSH42" s="881" t="e">
        <v>#N/A</v>
      </c>
      <c r="HSI42" s="881" t="e">
        <v>#N/A</v>
      </c>
      <c r="HSJ42" s="881" t="e">
        <v>#N/A</v>
      </c>
      <c r="HSK42" s="881" t="e">
        <v>#N/A</v>
      </c>
      <c r="HSL42" s="881" t="e">
        <v>#N/A</v>
      </c>
      <c r="HSM42" s="881" t="e">
        <v>#N/A</v>
      </c>
      <c r="HSN42" s="881" t="e">
        <v>#N/A</v>
      </c>
      <c r="HSO42" s="881" t="e">
        <v>#N/A</v>
      </c>
      <c r="HSP42" s="881" t="e">
        <v>#N/A</v>
      </c>
      <c r="HSQ42" s="881" t="e">
        <v>#N/A</v>
      </c>
      <c r="HSR42" s="881" t="e">
        <v>#N/A</v>
      </c>
      <c r="HSS42" s="881" t="e">
        <v>#N/A</v>
      </c>
      <c r="HST42" s="881" t="e">
        <v>#N/A</v>
      </c>
      <c r="HSU42" s="881" t="e">
        <v>#N/A</v>
      </c>
      <c r="HSV42" s="881" t="e">
        <v>#N/A</v>
      </c>
      <c r="HSW42" s="881" t="e">
        <v>#N/A</v>
      </c>
      <c r="HSX42" s="881" t="e">
        <v>#N/A</v>
      </c>
      <c r="HSY42" s="881" t="e">
        <v>#N/A</v>
      </c>
      <c r="HSZ42" s="881" t="e">
        <v>#N/A</v>
      </c>
      <c r="HTA42" s="881" t="e">
        <v>#N/A</v>
      </c>
      <c r="HTB42" s="881" t="e">
        <v>#N/A</v>
      </c>
      <c r="HTC42" s="881" t="e">
        <v>#N/A</v>
      </c>
      <c r="HTD42" s="881" t="e">
        <v>#N/A</v>
      </c>
      <c r="HTE42" s="881" t="e">
        <v>#N/A</v>
      </c>
      <c r="HTF42" s="881" t="e">
        <v>#N/A</v>
      </c>
      <c r="HTG42" s="881" t="e">
        <v>#N/A</v>
      </c>
      <c r="HTH42" s="881" t="e">
        <v>#N/A</v>
      </c>
      <c r="HTI42" s="881" t="e">
        <v>#N/A</v>
      </c>
      <c r="HTJ42" s="881" t="e">
        <v>#N/A</v>
      </c>
      <c r="HTK42" s="881" t="e">
        <v>#N/A</v>
      </c>
      <c r="HTL42" s="881" t="e">
        <v>#N/A</v>
      </c>
      <c r="HTM42" s="881" t="e">
        <v>#N/A</v>
      </c>
      <c r="HTN42" s="881" t="e">
        <v>#N/A</v>
      </c>
      <c r="HTO42" s="881" t="e">
        <v>#N/A</v>
      </c>
      <c r="HTP42" s="881" t="e">
        <v>#N/A</v>
      </c>
      <c r="HTQ42" s="881" t="e">
        <v>#N/A</v>
      </c>
      <c r="HTR42" s="881" t="e">
        <v>#N/A</v>
      </c>
      <c r="HTS42" s="881" t="e">
        <v>#N/A</v>
      </c>
      <c r="HTT42" s="881" t="e">
        <v>#N/A</v>
      </c>
      <c r="HTU42" s="881" t="e">
        <v>#N/A</v>
      </c>
      <c r="HTV42" s="881" t="e">
        <v>#N/A</v>
      </c>
      <c r="HTW42" s="881" t="e">
        <v>#N/A</v>
      </c>
      <c r="HTX42" s="881" t="e">
        <v>#N/A</v>
      </c>
      <c r="HTY42" s="881" t="e">
        <v>#N/A</v>
      </c>
      <c r="HTZ42" s="881" t="e">
        <v>#N/A</v>
      </c>
      <c r="HUA42" s="881" t="e">
        <v>#N/A</v>
      </c>
      <c r="HUB42" s="881" t="e">
        <v>#N/A</v>
      </c>
      <c r="HUC42" s="881" t="e">
        <v>#N/A</v>
      </c>
      <c r="HUD42" s="881" t="e">
        <v>#N/A</v>
      </c>
      <c r="HUE42" s="881" t="e">
        <v>#N/A</v>
      </c>
      <c r="HUF42" s="881" t="e">
        <v>#N/A</v>
      </c>
      <c r="HUG42" s="881" t="e">
        <v>#N/A</v>
      </c>
      <c r="HUH42" s="881" t="e">
        <v>#N/A</v>
      </c>
      <c r="HUI42" s="881" t="e">
        <v>#N/A</v>
      </c>
      <c r="HUJ42" s="881" t="e">
        <v>#N/A</v>
      </c>
      <c r="HUK42" s="881" t="e">
        <v>#N/A</v>
      </c>
      <c r="HUL42" s="881" t="e">
        <v>#N/A</v>
      </c>
      <c r="HUM42" s="881" t="e">
        <v>#N/A</v>
      </c>
      <c r="HUN42" s="881" t="e">
        <v>#N/A</v>
      </c>
      <c r="HUO42" s="881" t="e">
        <v>#N/A</v>
      </c>
      <c r="HUP42" s="881" t="e">
        <v>#N/A</v>
      </c>
      <c r="HUQ42" s="881" t="e">
        <v>#N/A</v>
      </c>
      <c r="HUR42" s="881" t="e">
        <v>#N/A</v>
      </c>
      <c r="HUS42" s="881" t="e">
        <v>#N/A</v>
      </c>
      <c r="HUT42" s="881" t="e">
        <v>#N/A</v>
      </c>
      <c r="HUU42" s="881" t="e">
        <v>#N/A</v>
      </c>
      <c r="HUV42" s="881" t="e">
        <v>#N/A</v>
      </c>
      <c r="HUW42" s="881" t="e">
        <v>#N/A</v>
      </c>
      <c r="HUX42" s="881" t="e">
        <v>#N/A</v>
      </c>
      <c r="HUY42" s="881" t="e">
        <v>#N/A</v>
      </c>
      <c r="HUZ42" s="881" t="e">
        <v>#N/A</v>
      </c>
      <c r="HVA42" s="881" t="e">
        <v>#N/A</v>
      </c>
      <c r="HVB42" s="881" t="e">
        <v>#N/A</v>
      </c>
      <c r="HVC42" s="881" t="e">
        <v>#N/A</v>
      </c>
      <c r="HVD42" s="881" t="e">
        <v>#N/A</v>
      </c>
      <c r="HVE42" s="881" t="e">
        <v>#N/A</v>
      </c>
      <c r="HVF42" s="881" t="e">
        <v>#N/A</v>
      </c>
      <c r="HVG42" s="881" t="e">
        <v>#N/A</v>
      </c>
      <c r="HVH42" s="881" t="e">
        <v>#N/A</v>
      </c>
      <c r="HVI42" s="881" t="e">
        <v>#N/A</v>
      </c>
      <c r="HVJ42" s="881" t="e">
        <v>#N/A</v>
      </c>
      <c r="HVK42" s="881" t="e">
        <v>#N/A</v>
      </c>
      <c r="HVL42" s="881" t="e">
        <v>#N/A</v>
      </c>
      <c r="HVM42" s="881" t="e">
        <v>#N/A</v>
      </c>
      <c r="HVN42" s="881" t="e">
        <v>#N/A</v>
      </c>
      <c r="HVO42" s="881" t="e">
        <v>#N/A</v>
      </c>
      <c r="HVP42" s="881" t="e">
        <v>#N/A</v>
      </c>
      <c r="HVQ42" s="881" t="e">
        <v>#N/A</v>
      </c>
      <c r="HVR42" s="881" t="e">
        <v>#N/A</v>
      </c>
      <c r="HVS42" s="881" t="e">
        <v>#N/A</v>
      </c>
      <c r="HVT42" s="881" t="e">
        <v>#N/A</v>
      </c>
      <c r="HVU42" s="881" t="e">
        <v>#N/A</v>
      </c>
      <c r="HVV42" s="881" t="e">
        <v>#N/A</v>
      </c>
      <c r="HVW42" s="881" t="e">
        <v>#N/A</v>
      </c>
      <c r="HVX42" s="881" t="e">
        <v>#N/A</v>
      </c>
      <c r="HVY42" s="881" t="e">
        <v>#N/A</v>
      </c>
      <c r="HVZ42" s="881" t="e">
        <v>#N/A</v>
      </c>
      <c r="HWA42" s="881" t="e">
        <v>#N/A</v>
      </c>
      <c r="HWB42" s="881" t="e">
        <v>#N/A</v>
      </c>
      <c r="HWC42" s="881" t="e">
        <v>#N/A</v>
      </c>
      <c r="HWD42" s="881" t="e">
        <v>#N/A</v>
      </c>
      <c r="HWE42" s="881" t="e">
        <v>#N/A</v>
      </c>
      <c r="HWF42" s="881" t="e">
        <v>#N/A</v>
      </c>
      <c r="HWG42" s="881" t="e">
        <v>#N/A</v>
      </c>
      <c r="HWH42" s="881" t="e">
        <v>#N/A</v>
      </c>
      <c r="HWI42" s="881" t="e">
        <v>#N/A</v>
      </c>
      <c r="HWJ42" s="881" t="e">
        <v>#N/A</v>
      </c>
      <c r="HWK42" s="881" t="e">
        <v>#N/A</v>
      </c>
      <c r="HWL42" s="881" t="e">
        <v>#N/A</v>
      </c>
      <c r="HWM42" s="881" t="e">
        <v>#N/A</v>
      </c>
      <c r="HWN42" s="881" t="e">
        <v>#N/A</v>
      </c>
      <c r="HWO42" s="881" t="e">
        <v>#N/A</v>
      </c>
      <c r="HWP42" s="881" t="e">
        <v>#N/A</v>
      </c>
      <c r="HWQ42" s="881" t="e">
        <v>#N/A</v>
      </c>
      <c r="HWR42" s="881" t="e">
        <v>#N/A</v>
      </c>
      <c r="HWS42" s="881" t="e">
        <v>#N/A</v>
      </c>
      <c r="HWT42" s="881" t="e">
        <v>#N/A</v>
      </c>
      <c r="HWU42" s="881" t="e">
        <v>#N/A</v>
      </c>
      <c r="HWV42" s="881" t="e">
        <v>#N/A</v>
      </c>
      <c r="HWW42" s="881" t="e">
        <v>#N/A</v>
      </c>
      <c r="HWX42" s="881" t="e">
        <v>#N/A</v>
      </c>
      <c r="HWY42" s="881" t="e">
        <v>#N/A</v>
      </c>
      <c r="HWZ42" s="881" t="e">
        <v>#N/A</v>
      </c>
      <c r="HXA42" s="881" t="e">
        <v>#N/A</v>
      </c>
      <c r="HXB42" s="881" t="e">
        <v>#N/A</v>
      </c>
      <c r="HXC42" s="881" t="e">
        <v>#N/A</v>
      </c>
      <c r="HXD42" s="881" t="e">
        <v>#N/A</v>
      </c>
      <c r="HXE42" s="881" t="e">
        <v>#N/A</v>
      </c>
      <c r="HXF42" s="881" t="e">
        <v>#N/A</v>
      </c>
      <c r="HXG42" s="881" t="e">
        <v>#N/A</v>
      </c>
      <c r="HXH42" s="881" t="e">
        <v>#N/A</v>
      </c>
      <c r="HXI42" s="881" t="e">
        <v>#N/A</v>
      </c>
      <c r="HXJ42" s="881" t="e">
        <v>#N/A</v>
      </c>
      <c r="HXK42" s="881" t="e">
        <v>#N/A</v>
      </c>
      <c r="HXL42" s="881" t="e">
        <v>#N/A</v>
      </c>
      <c r="HXM42" s="881" t="e">
        <v>#N/A</v>
      </c>
      <c r="HXN42" s="881" t="e">
        <v>#N/A</v>
      </c>
      <c r="HXO42" s="881" t="e">
        <v>#N/A</v>
      </c>
      <c r="HXP42" s="881" t="e">
        <v>#N/A</v>
      </c>
      <c r="HXQ42" s="881" t="e">
        <v>#N/A</v>
      </c>
      <c r="HXR42" s="881" t="e">
        <v>#N/A</v>
      </c>
      <c r="HXS42" s="881" t="e">
        <v>#N/A</v>
      </c>
      <c r="HXT42" s="881" t="e">
        <v>#N/A</v>
      </c>
      <c r="HXU42" s="881" t="e">
        <v>#N/A</v>
      </c>
      <c r="HXV42" s="881" t="e">
        <v>#N/A</v>
      </c>
      <c r="HXW42" s="881" t="e">
        <v>#N/A</v>
      </c>
      <c r="HXX42" s="881" t="e">
        <v>#N/A</v>
      </c>
      <c r="HXY42" s="881" t="e">
        <v>#N/A</v>
      </c>
      <c r="HXZ42" s="881" t="e">
        <v>#N/A</v>
      </c>
      <c r="HYA42" s="881" t="e">
        <v>#N/A</v>
      </c>
      <c r="HYB42" s="881" t="e">
        <v>#N/A</v>
      </c>
      <c r="HYC42" s="881" t="e">
        <v>#N/A</v>
      </c>
      <c r="HYD42" s="881" t="e">
        <v>#N/A</v>
      </c>
      <c r="HYE42" s="881" t="e">
        <v>#N/A</v>
      </c>
      <c r="HYF42" s="881" t="e">
        <v>#N/A</v>
      </c>
      <c r="HYG42" s="881" t="e">
        <v>#N/A</v>
      </c>
      <c r="HYH42" s="881" t="e">
        <v>#N/A</v>
      </c>
      <c r="HYI42" s="881" t="e">
        <v>#N/A</v>
      </c>
      <c r="HYJ42" s="881" t="e">
        <v>#N/A</v>
      </c>
      <c r="HYK42" s="881" t="e">
        <v>#N/A</v>
      </c>
      <c r="HYL42" s="881" t="e">
        <v>#N/A</v>
      </c>
      <c r="HYM42" s="881" t="e">
        <v>#N/A</v>
      </c>
      <c r="HYN42" s="881" t="e">
        <v>#N/A</v>
      </c>
      <c r="HYO42" s="881" t="e">
        <v>#N/A</v>
      </c>
      <c r="HYP42" s="881" t="e">
        <v>#N/A</v>
      </c>
      <c r="HYQ42" s="881" t="e">
        <v>#N/A</v>
      </c>
      <c r="HYR42" s="881" t="e">
        <v>#N/A</v>
      </c>
      <c r="HYS42" s="881" t="e">
        <v>#N/A</v>
      </c>
      <c r="HYT42" s="881" t="e">
        <v>#N/A</v>
      </c>
      <c r="HYU42" s="881" t="e">
        <v>#N/A</v>
      </c>
      <c r="HYV42" s="881" t="e">
        <v>#N/A</v>
      </c>
      <c r="HYW42" s="881" t="e">
        <v>#N/A</v>
      </c>
      <c r="HYX42" s="881" t="e">
        <v>#N/A</v>
      </c>
      <c r="HYY42" s="881" t="e">
        <v>#N/A</v>
      </c>
      <c r="HYZ42" s="881" t="e">
        <v>#N/A</v>
      </c>
      <c r="HZA42" s="881" t="e">
        <v>#N/A</v>
      </c>
      <c r="HZB42" s="881" t="e">
        <v>#N/A</v>
      </c>
      <c r="HZC42" s="881" t="e">
        <v>#N/A</v>
      </c>
      <c r="HZD42" s="881" t="e">
        <v>#N/A</v>
      </c>
      <c r="HZE42" s="881" t="e">
        <v>#N/A</v>
      </c>
      <c r="HZF42" s="881" t="e">
        <v>#N/A</v>
      </c>
      <c r="HZG42" s="881" t="e">
        <v>#N/A</v>
      </c>
      <c r="HZH42" s="881" t="e">
        <v>#N/A</v>
      </c>
      <c r="HZI42" s="881" t="e">
        <v>#N/A</v>
      </c>
      <c r="HZJ42" s="881" t="e">
        <v>#N/A</v>
      </c>
      <c r="HZK42" s="881" t="e">
        <v>#N/A</v>
      </c>
      <c r="HZL42" s="881" t="e">
        <v>#N/A</v>
      </c>
      <c r="HZM42" s="881" t="e">
        <v>#N/A</v>
      </c>
      <c r="HZN42" s="881" t="e">
        <v>#N/A</v>
      </c>
      <c r="HZO42" s="881" t="e">
        <v>#N/A</v>
      </c>
      <c r="HZP42" s="881" t="e">
        <v>#N/A</v>
      </c>
      <c r="HZQ42" s="881" t="e">
        <v>#N/A</v>
      </c>
      <c r="HZR42" s="881" t="e">
        <v>#N/A</v>
      </c>
      <c r="HZS42" s="881" t="e">
        <v>#N/A</v>
      </c>
      <c r="HZT42" s="881" t="e">
        <v>#N/A</v>
      </c>
      <c r="HZU42" s="881" t="e">
        <v>#N/A</v>
      </c>
      <c r="HZV42" s="881" t="e">
        <v>#N/A</v>
      </c>
      <c r="HZW42" s="881" t="e">
        <v>#N/A</v>
      </c>
      <c r="HZX42" s="881" t="e">
        <v>#N/A</v>
      </c>
      <c r="HZY42" s="881" t="e">
        <v>#N/A</v>
      </c>
      <c r="HZZ42" s="881" t="e">
        <v>#N/A</v>
      </c>
      <c r="IAA42" s="881" t="e">
        <v>#N/A</v>
      </c>
      <c r="IAB42" s="881" t="e">
        <v>#N/A</v>
      </c>
      <c r="IAC42" s="881" t="e">
        <v>#N/A</v>
      </c>
      <c r="IAD42" s="881" t="e">
        <v>#N/A</v>
      </c>
      <c r="IAE42" s="881" t="e">
        <v>#N/A</v>
      </c>
      <c r="IAF42" s="881" t="e">
        <v>#N/A</v>
      </c>
      <c r="IAG42" s="881" t="e">
        <v>#N/A</v>
      </c>
      <c r="IAH42" s="881" t="e">
        <v>#N/A</v>
      </c>
      <c r="IAI42" s="881" t="e">
        <v>#N/A</v>
      </c>
      <c r="IAJ42" s="881" t="e">
        <v>#N/A</v>
      </c>
      <c r="IAK42" s="881" t="e">
        <v>#N/A</v>
      </c>
      <c r="IAL42" s="881" t="e">
        <v>#N/A</v>
      </c>
      <c r="IAM42" s="881" t="e">
        <v>#N/A</v>
      </c>
      <c r="IAN42" s="881" t="e">
        <v>#N/A</v>
      </c>
      <c r="IAO42" s="881" t="e">
        <v>#N/A</v>
      </c>
      <c r="IAP42" s="881" t="e">
        <v>#N/A</v>
      </c>
      <c r="IAQ42" s="881" t="e">
        <v>#N/A</v>
      </c>
      <c r="IAR42" s="881" t="e">
        <v>#N/A</v>
      </c>
      <c r="IAS42" s="881" t="e">
        <v>#N/A</v>
      </c>
      <c r="IAT42" s="881" t="e">
        <v>#N/A</v>
      </c>
      <c r="IAU42" s="881" t="e">
        <v>#N/A</v>
      </c>
      <c r="IAV42" s="881" t="e">
        <v>#N/A</v>
      </c>
      <c r="IAW42" s="881" t="e">
        <v>#N/A</v>
      </c>
      <c r="IAX42" s="881" t="e">
        <v>#N/A</v>
      </c>
      <c r="IAY42" s="881" t="e">
        <v>#N/A</v>
      </c>
      <c r="IAZ42" s="881" t="e">
        <v>#N/A</v>
      </c>
      <c r="IBA42" s="881" t="e">
        <v>#N/A</v>
      </c>
      <c r="IBB42" s="881" t="e">
        <v>#N/A</v>
      </c>
      <c r="IBC42" s="881" t="e">
        <v>#N/A</v>
      </c>
      <c r="IBD42" s="881" t="e">
        <v>#N/A</v>
      </c>
      <c r="IBE42" s="881" t="e">
        <v>#N/A</v>
      </c>
      <c r="IBF42" s="881" t="e">
        <v>#N/A</v>
      </c>
      <c r="IBG42" s="881" t="e">
        <v>#N/A</v>
      </c>
      <c r="IBH42" s="881" t="e">
        <v>#N/A</v>
      </c>
      <c r="IBI42" s="881" t="e">
        <v>#N/A</v>
      </c>
      <c r="IBJ42" s="881" t="e">
        <v>#N/A</v>
      </c>
      <c r="IBK42" s="881" t="e">
        <v>#N/A</v>
      </c>
      <c r="IBL42" s="881" t="e">
        <v>#N/A</v>
      </c>
      <c r="IBM42" s="881" t="e">
        <v>#N/A</v>
      </c>
      <c r="IBN42" s="881" t="e">
        <v>#N/A</v>
      </c>
      <c r="IBO42" s="881" t="e">
        <v>#N/A</v>
      </c>
      <c r="IBP42" s="881" t="e">
        <v>#N/A</v>
      </c>
      <c r="IBQ42" s="881" t="e">
        <v>#N/A</v>
      </c>
      <c r="IBR42" s="881" t="e">
        <v>#N/A</v>
      </c>
      <c r="IBS42" s="881" t="e">
        <v>#N/A</v>
      </c>
      <c r="IBT42" s="881" t="e">
        <v>#N/A</v>
      </c>
      <c r="IBU42" s="881" t="e">
        <v>#N/A</v>
      </c>
      <c r="IBV42" s="881" t="e">
        <v>#N/A</v>
      </c>
      <c r="IBW42" s="881" t="e">
        <v>#N/A</v>
      </c>
      <c r="IBX42" s="881" t="e">
        <v>#N/A</v>
      </c>
      <c r="IBY42" s="881" t="e">
        <v>#N/A</v>
      </c>
      <c r="IBZ42" s="881" t="e">
        <v>#N/A</v>
      </c>
      <c r="ICA42" s="881" t="e">
        <v>#N/A</v>
      </c>
      <c r="ICB42" s="881" t="e">
        <v>#N/A</v>
      </c>
      <c r="ICC42" s="881" t="e">
        <v>#N/A</v>
      </c>
      <c r="ICD42" s="881" t="e">
        <v>#N/A</v>
      </c>
      <c r="ICE42" s="881" t="e">
        <v>#N/A</v>
      </c>
      <c r="ICF42" s="881" t="e">
        <v>#N/A</v>
      </c>
      <c r="ICG42" s="881" t="e">
        <v>#N/A</v>
      </c>
      <c r="ICH42" s="881" t="e">
        <v>#N/A</v>
      </c>
      <c r="ICI42" s="881" t="e">
        <v>#N/A</v>
      </c>
      <c r="ICJ42" s="881" t="e">
        <v>#N/A</v>
      </c>
      <c r="ICK42" s="881" t="e">
        <v>#N/A</v>
      </c>
      <c r="ICL42" s="881" t="e">
        <v>#N/A</v>
      </c>
      <c r="ICM42" s="881" t="e">
        <v>#N/A</v>
      </c>
      <c r="ICN42" s="881" t="e">
        <v>#N/A</v>
      </c>
      <c r="ICO42" s="881" t="e">
        <v>#N/A</v>
      </c>
      <c r="ICP42" s="881" t="e">
        <v>#N/A</v>
      </c>
      <c r="ICQ42" s="881" t="e">
        <v>#N/A</v>
      </c>
      <c r="ICR42" s="881" t="e">
        <v>#N/A</v>
      </c>
      <c r="ICS42" s="881" t="e">
        <v>#N/A</v>
      </c>
      <c r="ICT42" s="881" t="e">
        <v>#N/A</v>
      </c>
      <c r="ICU42" s="881" t="e">
        <v>#N/A</v>
      </c>
      <c r="ICV42" s="881" t="e">
        <v>#N/A</v>
      </c>
      <c r="ICW42" s="881" t="e">
        <v>#N/A</v>
      </c>
      <c r="ICX42" s="881" t="e">
        <v>#N/A</v>
      </c>
      <c r="ICY42" s="881" t="e">
        <v>#N/A</v>
      </c>
      <c r="ICZ42" s="881" t="e">
        <v>#N/A</v>
      </c>
      <c r="IDA42" s="881" t="e">
        <v>#N/A</v>
      </c>
      <c r="IDB42" s="881" t="e">
        <v>#N/A</v>
      </c>
      <c r="IDC42" s="881" t="e">
        <v>#N/A</v>
      </c>
      <c r="IDD42" s="881" t="e">
        <v>#N/A</v>
      </c>
      <c r="IDE42" s="881" t="e">
        <v>#N/A</v>
      </c>
      <c r="IDF42" s="881" t="e">
        <v>#N/A</v>
      </c>
      <c r="IDG42" s="881" t="e">
        <v>#N/A</v>
      </c>
      <c r="IDH42" s="881" t="e">
        <v>#N/A</v>
      </c>
      <c r="IDI42" s="881" t="e">
        <v>#N/A</v>
      </c>
      <c r="IDJ42" s="881" t="e">
        <v>#N/A</v>
      </c>
      <c r="IDK42" s="881" t="e">
        <v>#N/A</v>
      </c>
      <c r="IDL42" s="881" t="e">
        <v>#N/A</v>
      </c>
      <c r="IDM42" s="881" t="e">
        <v>#N/A</v>
      </c>
      <c r="IDN42" s="881" t="e">
        <v>#N/A</v>
      </c>
      <c r="IDO42" s="881" t="e">
        <v>#N/A</v>
      </c>
      <c r="IDP42" s="881" t="e">
        <v>#N/A</v>
      </c>
      <c r="IDQ42" s="881" t="e">
        <v>#N/A</v>
      </c>
      <c r="IDR42" s="881" t="e">
        <v>#N/A</v>
      </c>
      <c r="IDS42" s="881" t="e">
        <v>#N/A</v>
      </c>
      <c r="IDT42" s="881" t="e">
        <v>#N/A</v>
      </c>
      <c r="IDU42" s="881" t="e">
        <v>#N/A</v>
      </c>
      <c r="IDV42" s="881" t="e">
        <v>#N/A</v>
      </c>
      <c r="IDW42" s="881" t="e">
        <v>#N/A</v>
      </c>
      <c r="IDX42" s="881" t="e">
        <v>#N/A</v>
      </c>
      <c r="IDY42" s="881" t="e">
        <v>#N/A</v>
      </c>
      <c r="IDZ42" s="881" t="e">
        <v>#N/A</v>
      </c>
      <c r="IEA42" s="881" t="e">
        <v>#N/A</v>
      </c>
      <c r="IEB42" s="881" t="e">
        <v>#N/A</v>
      </c>
      <c r="IEC42" s="881" t="e">
        <v>#N/A</v>
      </c>
      <c r="IED42" s="881" t="e">
        <v>#N/A</v>
      </c>
      <c r="IEE42" s="881" t="e">
        <v>#N/A</v>
      </c>
      <c r="IEF42" s="881" t="e">
        <v>#N/A</v>
      </c>
      <c r="IEG42" s="881" t="e">
        <v>#N/A</v>
      </c>
      <c r="IEH42" s="881" t="e">
        <v>#N/A</v>
      </c>
      <c r="IEI42" s="881" t="e">
        <v>#N/A</v>
      </c>
      <c r="IEJ42" s="881" t="e">
        <v>#N/A</v>
      </c>
      <c r="IEK42" s="881" t="e">
        <v>#N/A</v>
      </c>
      <c r="IEL42" s="881" t="e">
        <v>#N/A</v>
      </c>
      <c r="IEM42" s="881" t="e">
        <v>#N/A</v>
      </c>
      <c r="IEN42" s="881" t="e">
        <v>#N/A</v>
      </c>
      <c r="IEO42" s="881" t="e">
        <v>#N/A</v>
      </c>
      <c r="IEP42" s="881" t="e">
        <v>#N/A</v>
      </c>
      <c r="IEQ42" s="881" t="e">
        <v>#N/A</v>
      </c>
      <c r="IER42" s="881" t="e">
        <v>#N/A</v>
      </c>
      <c r="IES42" s="881" t="e">
        <v>#N/A</v>
      </c>
      <c r="IET42" s="881" t="e">
        <v>#N/A</v>
      </c>
      <c r="IEU42" s="881" t="e">
        <v>#N/A</v>
      </c>
      <c r="IEV42" s="881" t="e">
        <v>#N/A</v>
      </c>
      <c r="IEW42" s="881" t="e">
        <v>#N/A</v>
      </c>
      <c r="IEX42" s="881" t="e">
        <v>#N/A</v>
      </c>
      <c r="IEY42" s="881" t="e">
        <v>#N/A</v>
      </c>
      <c r="IEZ42" s="881" t="e">
        <v>#N/A</v>
      </c>
      <c r="IFA42" s="881" t="e">
        <v>#N/A</v>
      </c>
      <c r="IFB42" s="881" t="e">
        <v>#N/A</v>
      </c>
      <c r="IFC42" s="881" t="e">
        <v>#N/A</v>
      </c>
      <c r="IFD42" s="881" t="e">
        <v>#N/A</v>
      </c>
      <c r="IFE42" s="881" t="e">
        <v>#N/A</v>
      </c>
      <c r="IFF42" s="881" t="e">
        <v>#N/A</v>
      </c>
      <c r="IFG42" s="881" t="e">
        <v>#N/A</v>
      </c>
      <c r="IFH42" s="881" t="e">
        <v>#N/A</v>
      </c>
      <c r="IFI42" s="881" t="e">
        <v>#N/A</v>
      </c>
      <c r="IFJ42" s="881" t="e">
        <v>#N/A</v>
      </c>
      <c r="IFK42" s="881" t="e">
        <v>#N/A</v>
      </c>
      <c r="IFL42" s="881" t="e">
        <v>#N/A</v>
      </c>
      <c r="IFM42" s="881" t="e">
        <v>#N/A</v>
      </c>
      <c r="IFN42" s="881" t="e">
        <v>#N/A</v>
      </c>
      <c r="IFO42" s="881" t="e">
        <v>#N/A</v>
      </c>
      <c r="IFP42" s="881" t="e">
        <v>#N/A</v>
      </c>
      <c r="IFQ42" s="881" t="e">
        <v>#N/A</v>
      </c>
      <c r="IFR42" s="881" t="e">
        <v>#N/A</v>
      </c>
      <c r="IFS42" s="881" t="e">
        <v>#N/A</v>
      </c>
      <c r="IFT42" s="881" t="e">
        <v>#N/A</v>
      </c>
      <c r="IFU42" s="881" t="e">
        <v>#N/A</v>
      </c>
      <c r="IFV42" s="881" t="e">
        <v>#N/A</v>
      </c>
      <c r="IFW42" s="881" t="e">
        <v>#N/A</v>
      </c>
      <c r="IFX42" s="881" t="e">
        <v>#N/A</v>
      </c>
      <c r="IFY42" s="881" t="e">
        <v>#N/A</v>
      </c>
      <c r="IFZ42" s="881" t="e">
        <v>#N/A</v>
      </c>
      <c r="IGA42" s="881" t="e">
        <v>#N/A</v>
      </c>
      <c r="IGB42" s="881" t="e">
        <v>#N/A</v>
      </c>
      <c r="IGC42" s="881" t="e">
        <v>#N/A</v>
      </c>
      <c r="IGD42" s="881" t="e">
        <v>#N/A</v>
      </c>
      <c r="IGE42" s="881" t="e">
        <v>#N/A</v>
      </c>
      <c r="IGF42" s="881" t="e">
        <v>#N/A</v>
      </c>
      <c r="IGG42" s="881" t="e">
        <v>#N/A</v>
      </c>
      <c r="IGH42" s="881" t="e">
        <v>#N/A</v>
      </c>
      <c r="IGI42" s="881" t="e">
        <v>#N/A</v>
      </c>
      <c r="IGJ42" s="881" t="e">
        <v>#N/A</v>
      </c>
      <c r="IGK42" s="881" t="e">
        <v>#N/A</v>
      </c>
      <c r="IGL42" s="881" t="e">
        <v>#N/A</v>
      </c>
      <c r="IGM42" s="881" t="e">
        <v>#N/A</v>
      </c>
      <c r="IGN42" s="881" t="e">
        <v>#N/A</v>
      </c>
      <c r="IGO42" s="881" t="e">
        <v>#N/A</v>
      </c>
      <c r="IGP42" s="881" t="e">
        <v>#N/A</v>
      </c>
      <c r="IGQ42" s="881" t="e">
        <v>#N/A</v>
      </c>
      <c r="IGR42" s="881" t="e">
        <v>#N/A</v>
      </c>
      <c r="IGS42" s="881" t="e">
        <v>#N/A</v>
      </c>
      <c r="IGT42" s="881" t="e">
        <v>#N/A</v>
      </c>
      <c r="IGU42" s="881" t="e">
        <v>#N/A</v>
      </c>
      <c r="IGV42" s="881" t="e">
        <v>#N/A</v>
      </c>
      <c r="IGW42" s="881" t="e">
        <v>#N/A</v>
      </c>
      <c r="IGX42" s="881" t="e">
        <v>#N/A</v>
      </c>
      <c r="IGY42" s="881" t="e">
        <v>#N/A</v>
      </c>
      <c r="IGZ42" s="881" t="e">
        <v>#N/A</v>
      </c>
      <c r="IHA42" s="881" t="e">
        <v>#N/A</v>
      </c>
      <c r="IHB42" s="881" t="e">
        <v>#N/A</v>
      </c>
      <c r="IHC42" s="881" t="e">
        <v>#N/A</v>
      </c>
      <c r="IHD42" s="881" t="e">
        <v>#N/A</v>
      </c>
      <c r="IHE42" s="881" t="e">
        <v>#N/A</v>
      </c>
      <c r="IHF42" s="881" t="e">
        <v>#N/A</v>
      </c>
      <c r="IHG42" s="881" t="e">
        <v>#N/A</v>
      </c>
      <c r="IHH42" s="881" t="e">
        <v>#N/A</v>
      </c>
      <c r="IHI42" s="881" t="e">
        <v>#N/A</v>
      </c>
      <c r="IHJ42" s="881" t="e">
        <v>#N/A</v>
      </c>
      <c r="IHK42" s="881" t="e">
        <v>#N/A</v>
      </c>
      <c r="IHL42" s="881" t="e">
        <v>#N/A</v>
      </c>
      <c r="IHM42" s="881" t="e">
        <v>#N/A</v>
      </c>
      <c r="IHN42" s="881" t="e">
        <v>#N/A</v>
      </c>
      <c r="IHO42" s="881" t="e">
        <v>#N/A</v>
      </c>
      <c r="IHP42" s="881" t="e">
        <v>#N/A</v>
      </c>
      <c r="IHQ42" s="881" t="e">
        <v>#N/A</v>
      </c>
      <c r="IHR42" s="881" t="e">
        <v>#N/A</v>
      </c>
      <c r="IHS42" s="881" t="e">
        <v>#N/A</v>
      </c>
      <c r="IHT42" s="881" t="e">
        <v>#N/A</v>
      </c>
      <c r="IHU42" s="881" t="e">
        <v>#N/A</v>
      </c>
      <c r="IHV42" s="881" t="e">
        <v>#N/A</v>
      </c>
      <c r="IHW42" s="881" t="e">
        <v>#N/A</v>
      </c>
      <c r="IHX42" s="881" t="e">
        <v>#N/A</v>
      </c>
      <c r="IHY42" s="881" t="e">
        <v>#N/A</v>
      </c>
      <c r="IHZ42" s="881" t="e">
        <v>#N/A</v>
      </c>
      <c r="IIA42" s="881" t="e">
        <v>#N/A</v>
      </c>
      <c r="IIB42" s="881" t="e">
        <v>#N/A</v>
      </c>
      <c r="IIC42" s="881" t="e">
        <v>#N/A</v>
      </c>
      <c r="IID42" s="881" t="e">
        <v>#N/A</v>
      </c>
      <c r="IIE42" s="881" t="e">
        <v>#N/A</v>
      </c>
      <c r="IIF42" s="881" t="e">
        <v>#N/A</v>
      </c>
      <c r="IIG42" s="881" t="e">
        <v>#N/A</v>
      </c>
      <c r="IIH42" s="881" t="e">
        <v>#N/A</v>
      </c>
      <c r="III42" s="881" t="e">
        <v>#N/A</v>
      </c>
      <c r="IIJ42" s="881" t="e">
        <v>#N/A</v>
      </c>
      <c r="IIK42" s="881" t="e">
        <v>#N/A</v>
      </c>
      <c r="IIL42" s="881" t="e">
        <v>#N/A</v>
      </c>
      <c r="IIM42" s="881" t="e">
        <v>#N/A</v>
      </c>
      <c r="IIN42" s="881" t="e">
        <v>#N/A</v>
      </c>
      <c r="IIO42" s="881" t="e">
        <v>#N/A</v>
      </c>
      <c r="IIP42" s="881" t="e">
        <v>#N/A</v>
      </c>
      <c r="IIQ42" s="881" t="e">
        <v>#N/A</v>
      </c>
      <c r="IIR42" s="881" t="e">
        <v>#N/A</v>
      </c>
      <c r="IIS42" s="881" t="e">
        <v>#N/A</v>
      </c>
      <c r="IIT42" s="881" t="e">
        <v>#N/A</v>
      </c>
      <c r="IIU42" s="881" t="e">
        <v>#N/A</v>
      </c>
      <c r="IIV42" s="881" t="e">
        <v>#N/A</v>
      </c>
      <c r="IIW42" s="881" t="e">
        <v>#N/A</v>
      </c>
      <c r="IIX42" s="881" t="e">
        <v>#N/A</v>
      </c>
      <c r="IIY42" s="881" t="e">
        <v>#N/A</v>
      </c>
      <c r="IIZ42" s="881" t="e">
        <v>#N/A</v>
      </c>
      <c r="IJA42" s="881" t="e">
        <v>#N/A</v>
      </c>
      <c r="IJB42" s="881" t="e">
        <v>#N/A</v>
      </c>
      <c r="IJC42" s="881" t="e">
        <v>#N/A</v>
      </c>
      <c r="IJD42" s="881" t="e">
        <v>#N/A</v>
      </c>
      <c r="IJE42" s="881" t="e">
        <v>#N/A</v>
      </c>
      <c r="IJF42" s="881" t="e">
        <v>#N/A</v>
      </c>
      <c r="IJG42" s="881" t="e">
        <v>#N/A</v>
      </c>
      <c r="IJH42" s="881" t="e">
        <v>#N/A</v>
      </c>
      <c r="IJI42" s="881" t="e">
        <v>#N/A</v>
      </c>
      <c r="IJJ42" s="881" t="e">
        <v>#N/A</v>
      </c>
      <c r="IJK42" s="881" t="e">
        <v>#N/A</v>
      </c>
      <c r="IJL42" s="881" t="e">
        <v>#N/A</v>
      </c>
      <c r="IJM42" s="881" t="e">
        <v>#N/A</v>
      </c>
      <c r="IJN42" s="881" t="e">
        <v>#N/A</v>
      </c>
      <c r="IJO42" s="881" t="e">
        <v>#N/A</v>
      </c>
      <c r="IJP42" s="881" t="e">
        <v>#N/A</v>
      </c>
      <c r="IJQ42" s="881" t="e">
        <v>#N/A</v>
      </c>
      <c r="IJR42" s="881" t="e">
        <v>#N/A</v>
      </c>
      <c r="IJS42" s="881" t="e">
        <v>#N/A</v>
      </c>
      <c r="IJT42" s="881" t="e">
        <v>#N/A</v>
      </c>
      <c r="IJU42" s="881" t="e">
        <v>#N/A</v>
      </c>
      <c r="IJV42" s="881" t="e">
        <v>#N/A</v>
      </c>
      <c r="IJW42" s="881" t="e">
        <v>#N/A</v>
      </c>
      <c r="IJX42" s="881" t="e">
        <v>#N/A</v>
      </c>
      <c r="IJY42" s="881" t="e">
        <v>#N/A</v>
      </c>
      <c r="IJZ42" s="881" t="e">
        <v>#N/A</v>
      </c>
      <c r="IKA42" s="881" t="e">
        <v>#N/A</v>
      </c>
      <c r="IKB42" s="881" t="e">
        <v>#N/A</v>
      </c>
      <c r="IKC42" s="881" t="e">
        <v>#N/A</v>
      </c>
      <c r="IKD42" s="881" t="e">
        <v>#N/A</v>
      </c>
      <c r="IKE42" s="881" t="e">
        <v>#N/A</v>
      </c>
      <c r="IKF42" s="881" t="e">
        <v>#N/A</v>
      </c>
      <c r="IKG42" s="881" t="e">
        <v>#N/A</v>
      </c>
      <c r="IKH42" s="881" t="e">
        <v>#N/A</v>
      </c>
      <c r="IKI42" s="881" t="e">
        <v>#N/A</v>
      </c>
      <c r="IKJ42" s="881" t="e">
        <v>#N/A</v>
      </c>
      <c r="IKK42" s="881" t="e">
        <v>#N/A</v>
      </c>
      <c r="IKL42" s="881" t="e">
        <v>#N/A</v>
      </c>
      <c r="IKM42" s="881" t="e">
        <v>#N/A</v>
      </c>
      <c r="IKN42" s="881" t="e">
        <v>#N/A</v>
      </c>
      <c r="IKO42" s="881" t="e">
        <v>#N/A</v>
      </c>
      <c r="IKP42" s="881" t="e">
        <v>#N/A</v>
      </c>
      <c r="IKQ42" s="881" t="e">
        <v>#N/A</v>
      </c>
      <c r="IKR42" s="881" t="e">
        <v>#N/A</v>
      </c>
      <c r="IKS42" s="881" t="e">
        <v>#N/A</v>
      </c>
      <c r="IKT42" s="881" t="e">
        <v>#N/A</v>
      </c>
      <c r="IKU42" s="881" t="e">
        <v>#N/A</v>
      </c>
      <c r="IKV42" s="881" t="e">
        <v>#N/A</v>
      </c>
      <c r="IKW42" s="881" t="e">
        <v>#N/A</v>
      </c>
      <c r="IKX42" s="881" t="e">
        <v>#N/A</v>
      </c>
      <c r="IKY42" s="881" t="e">
        <v>#N/A</v>
      </c>
      <c r="IKZ42" s="881" t="e">
        <v>#N/A</v>
      </c>
      <c r="ILA42" s="881" t="e">
        <v>#N/A</v>
      </c>
      <c r="ILB42" s="881" t="e">
        <v>#N/A</v>
      </c>
      <c r="ILC42" s="881" t="e">
        <v>#N/A</v>
      </c>
      <c r="ILD42" s="881" t="e">
        <v>#N/A</v>
      </c>
      <c r="ILE42" s="881" t="e">
        <v>#N/A</v>
      </c>
      <c r="ILF42" s="881" t="e">
        <v>#N/A</v>
      </c>
      <c r="ILG42" s="881" t="e">
        <v>#N/A</v>
      </c>
      <c r="ILH42" s="881" t="e">
        <v>#N/A</v>
      </c>
      <c r="ILI42" s="881" t="e">
        <v>#N/A</v>
      </c>
      <c r="ILJ42" s="881" t="e">
        <v>#N/A</v>
      </c>
      <c r="ILK42" s="881" t="e">
        <v>#N/A</v>
      </c>
      <c r="ILL42" s="881" t="e">
        <v>#N/A</v>
      </c>
      <c r="ILM42" s="881" t="e">
        <v>#N/A</v>
      </c>
      <c r="ILN42" s="881" t="e">
        <v>#N/A</v>
      </c>
      <c r="ILO42" s="881" t="e">
        <v>#N/A</v>
      </c>
      <c r="ILP42" s="881" t="e">
        <v>#N/A</v>
      </c>
      <c r="ILQ42" s="881" t="e">
        <v>#N/A</v>
      </c>
      <c r="ILR42" s="881" t="e">
        <v>#N/A</v>
      </c>
      <c r="ILS42" s="881" t="e">
        <v>#N/A</v>
      </c>
      <c r="ILT42" s="881" t="e">
        <v>#N/A</v>
      </c>
      <c r="ILU42" s="881" t="e">
        <v>#N/A</v>
      </c>
      <c r="ILV42" s="881" t="e">
        <v>#N/A</v>
      </c>
      <c r="ILW42" s="881" t="e">
        <v>#N/A</v>
      </c>
      <c r="ILX42" s="881" t="e">
        <v>#N/A</v>
      </c>
      <c r="ILY42" s="881" t="e">
        <v>#N/A</v>
      </c>
      <c r="ILZ42" s="881" t="e">
        <v>#N/A</v>
      </c>
      <c r="IMA42" s="881" t="e">
        <v>#N/A</v>
      </c>
      <c r="IMB42" s="881" t="e">
        <v>#N/A</v>
      </c>
      <c r="IMC42" s="881" t="e">
        <v>#N/A</v>
      </c>
      <c r="IMD42" s="881" t="e">
        <v>#N/A</v>
      </c>
      <c r="IME42" s="881" t="e">
        <v>#N/A</v>
      </c>
      <c r="IMF42" s="881" t="e">
        <v>#N/A</v>
      </c>
      <c r="IMG42" s="881" t="e">
        <v>#N/A</v>
      </c>
      <c r="IMH42" s="881" t="e">
        <v>#N/A</v>
      </c>
      <c r="IMI42" s="881" t="e">
        <v>#N/A</v>
      </c>
      <c r="IMJ42" s="881" t="e">
        <v>#N/A</v>
      </c>
      <c r="IMK42" s="881" t="e">
        <v>#N/A</v>
      </c>
      <c r="IML42" s="881" t="e">
        <v>#N/A</v>
      </c>
      <c r="IMM42" s="881" t="e">
        <v>#N/A</v>
      </c>
      <c r="IMN42" s="881" t="e">
        <v>#N/A</v>
      </c>
      <c r="IMO42" s="881" t="e">
        <v>#N/A</v>
      </c>
      <c r="IMP42" s="881" t="e">
        <v>#N/A</v>
      </c>
      <c r="IMQ42" s="881" t="e">
        <v>#N/A</v>
      </c>
      <c r="IMR42" s="881" t="e">
        <v>#N/A</v>
      </c>
      <c r="IMS42" s="881" t="e">
        <v>#N/A</v>
      </c>
      <c r="IMT42" s="881" t="e">
        <v>#N/A</v>
      </c>
      <c r="IMU42" s="881" t="e">
        <v>#N/A</v>
      </c>
      <c r="IMV42" s="881" t="e">
        <v>#N/A</v>
      </c>
      <c r="IMW42" s="881" t="e">
        <v>#N/A</v>
      </c>
      <c r="IMX42" s="881" t="e">
        <v>#N/A</v>
      </c>
      <c r="IMY42" s="881" t="e">
        <v>#N/A</v>
      </c>
      <c r="IMZ42" s="881" t="e">
        <v>#N/A</v>
      </c>
      <c r="INA42" s="881" t="e">
        <v>#N/A</v>
      </c>
      <c r="INB42" s="881" t="e">
        <v>#N/A</v>
      </c>
      <c r="INC42" s="881" t="e">
        <v>#N/A</v>
      </c>
      <c r="IND42" s="881" t="e">
        <v>#N/A</v>
      </c>
      <c r="INE42" s="881" t="e">
        <v>#N/A</v>
      </c>
      <c r="INF42" s="881" t="e">
        <v>#N/A</v>
      </c>
      <c r="ING42" s="881" t="e">
        <v>#N/A</v>
      </c>
      <c r="INH42" s="881" t="e">
        <v>#N/A</v>
      </c>
      <c r="INI42" s="881" t="e">
        <v>#N/A</v>
      </c>
      <c r="INJ42" s="881" t="e">
        <v>#N/A</v>
      </c>
      <c r="INK42" s="881" t="e">
        <v>#N/A</v>
      </c>
      <c r="INL42" s="881" t="e">
        <v>#N/A</v>
      </c>
      <c r="INM42" s="881" t="e">
        <v>#N/A</v>
      </c>
      <c r="INN42" s="881" t="e">
        <v>#N/A</v>
      </c>
      <c r="INO42" s="881" t="e">
        <v>#N/A</v>
      </c>
      <c r="INP42" s="881" t="e">
        <v>#N/A</v>
      </c>
      <c r="INQ42" s="881" t="e">
        <v>#N/A</v>
      </c>
      <c r="INR42" s="881" t="e">
        <v>#N/A</v>
      </c>
      <c r="INS42" s="881" t="e">
        <v>#N/A</v>
      </c>
      <c r="INT42" s="881" t="e">
        <v>#N/A</v>
      </c>
      <c r="INU42" s="881" t="e">
        <v>#N/A</v>
      </c>
      <c r="INV42" s="881" t="e">
        <v>#N/A</v>
      </c>
      <c r="INW42" s="881" t="e">
        <v>#N/A</v>
      </c>
      <c r="INX42" s="881" t="e">
        <v>#N/A</v>
      </c>
      <c r="INY42" s="881" t="e">
        <v>#N/A</v>
      </c>
      <c r="INZ42" s="881" t="e">
        <v>#N/A</v>
      </c>
      <c r="IOA42" s="881" t="e">
        <v>#N/A</v>
      </c>
      <c r="IOB42" s="881" t="e">
        <v>#N/A</v>
      </c>
      <c r="IOC42" s="881" t="e">
        <v>#N/A</v>
      </c>
      <c r="IOD42" s="881" t="e">
        <v>#N/A</v>
      </c>
      <c r="IOE42" s="881" t="e">
        <v>#N/A</v>
      </c>
      <c r="IOF42" s="881" t="e">
        <v>#N/A</v>
      </c>
      <c r="IOG42" s="881" t="e">
        <v>#N/A</v>
      </c>
      <c r="IOH42" s="881" t="e">
        <v>#N/A</v>
      </c>
      <c r="IOI42" s="881" t="e">
        <v>#N/A</v>
      </c>
      <c r="IOJ42" s="881" t="e">
        <v>#N/A</v>
      </c>
      <c r="IOK42" s="881" t="e">
        <v>#N/A</v>
      </c>
      <c r="IOL42" s="881" t="e">
        <v>#N/A</v>
      </c>
      <c r="IOM42" s="881" t="e">
        <v>#N/A</v>
      </c>
      <c r="ION42" s="881" t="e">
        <v>#N/A</v>
      </c>
      <c r="IOO42" s="881" t="e">
        <v>#N/A</v>
      </c>
      <c r="IOP42" s="881" t="e">
        <v>#N/A</v>
      </c>
      <c r="IOQ42" s="881" t="e">
        <v>#N/A</v>
      </c>
      <c r="IOR42" s="881" t="e">
        <v>#N/A</v>
      </c>
      <c r="IOS42" s="881" t="e">
        <v>#N/A</v>
      </c>
      <c r="IOT42" s="881" t="e">
        <v>#N/A</v>
      </c>
      <c r="IOU42" s="881" t="e">
        <v>#N/A</v>
      </c>
      <c r="IOV42" s="881" t="e">
        <v>#N/A</v>
      </c>
      <c r="IOW42" s="881" t="e">
        <v>#N/A</v>
      </c>
      <c r="IOX42" s="881" t="e">
        <v>#N/A</v>
      </c>
      <c r="IOY42" s="881" t="e">
        <v>#N/A</v>
      </c>
      <c r="IOZ42" s="881" t="e">
        <v>#N/A</v>
      </c>
      <c r="IPA42" s="881" t="e">
        <v>#N/A</v>
      </c>
      <c r="IPB42" s="881" t="e">
        <v>#N/A</v>
      </c>
      <c r="IPC42" s="881" t="e">
        <v>#N/A</v>
      </c>
      <c r="IPD42" s="881" t="e">
        <v>#N/A</v>
      </c>
      <c r="IPE42" s="881" t="e">
        <v>#N/A</v>
      </c>
      <c r="IPF42" s="881" t="e">
        <v>#N/A</v>
      </c>
      <c r="IPG42" s="881" t="e">
        <v>#N/A</v>
      </c>
      <c r="IPH42" s="881" t="e">
        <v>#N/A</v>
      </c>
      <c r="IPI42" s="881" t="e">
        <v>#N/A</v>
      </c>
      <c r="IPJ42" s="881" t="e">
        <v>#N/A</v>
      </c>
      <c r="IPK42" s="881" t="e">
        <v>#N/A</v>
      </c>
      <c r="IPL42" s="881" t="e">
        <v>#N/A</v>
      </c>
      <c r="IPM42" s="881" t="e">
        <v>#N/A</v>
      </c>
      <c r="IPN42" s="881" t="e">
        <v>#N/A</v>
      </c>
      <c r="IPO42" s="881" t="e">
        <v>#N/A</v>
      </c>
      <c r="IPP42" s="881" t="e">
        <v>#N/A</v>
      </c>
      <c r="IPQ42" s="881" t="e">
        <v>#N/A</v>
      </c>
      <c r="IPR42" s="881" t="e">
        <v>#N/A</v>
      </c>
      <c r="IPS42" s="881" t="e">
        <v>#N/A</v>
      </c>
      <c r="IPT42" s="881" t="e">
        <v>#N/A</v>
      </c>
      <c r="IPU42" s="881" t="e">
        <v>#N/A</v>
      </c>
      <c r="IPV42" s="881" t="e">
        <v>#N/A</v>
      </c>
      <c r="IPW42" s="881" t="e">
        <v>#N/A</v>
      </c>
      <c r="IPX42" s="881" t="e">
        <v>#N/A</v>
      </c>
      <c r="IPY42" s="881" t="e">
        <v>#N/A</v>
      </c>
      <c r="IPZ42" s="881" t="e">
        <v>#N/A</v>
      </c>
      <c r="IQA42" s="881" t="e">
        <v>#N/A</v>
      </c>
      <c r="IQB42" s="881" t="e">
        <v>#N/A</v>
      </c>
      <c r="IQC42" s="881" t="e">
        <v>#N/A</v>
      </c>
      <c r="IQD42" s="881" t="e">
        <v>#N/A</v>
      </c>
      <c r="IQE42" s="881" t="e">
        <v>#N/A</v>
      </c>
      <c r="IQF42" s="881" t="e">
        <v>#N/A</v>
      </c>
      <c r="IQG42" s="881" t="e">
        <v>#N/A</v>
      </c>
      <c r="IQH42" s="881" t="e">
        <v>#N/A</v>
      </c>
      <c r="IQI42" s="881" t="e">
        <v>#N/A</v>
      </c>
      <c r="IQJ42" s="881" t="e">
        <v>#N/A</v>
      </c>
      <c r="IQK42" s="881" t="e">
        <v>#N/A</v>
      </c>
      <c r="IQL42" s="881" t="e">
        <v>#N/A</v>
      </c>
      <c r="IQM42" s="881" t="e">
        <v>#N/A</v>
      </c>
      <c r="IQN42" s="881" t="e">
        <v>#N/A</v>
      </c>
      <c r="IQO42" s="881" t="e">
        <v>#N/A</v>
      </c>
      <c r="IQP42" s="881" t="e">
        <v>#N/A</v>
      </c>
      <c r="IQQ42" s="881" t="e">
        <v>#N/A</v>
      </c>
      <c r="IQR42" s="881" t="e">
        <v>#N/A</v>
      </c>
      <c r="IQS42" s="881" t="e">
        <v>#N/A</v>
      </c>
      <c r="IQT42" s="881" t="e">
        <v>#N/A</v>
      </c>
      <c r="IQU42" s="881" t="e">
        <v>#N/A</v>
      </c>
      <c r="IQV42" s="881" t="e">
        <v>#N/A</v>
      </c>
      <c r="IQW42" s="881" t="e">
        <v>#N/A</v>
      </c>
      <c r="IQX42" s="881" t="e">
        <v>#N/A</v>
      </c>
      <c r="IQY42" s="881" t="e">
        <v>#N/A</v>
      </c>
      <c r="IQZ42" s="881" t="e">
        <v>#N/A</v>
      </c>
      <c r="IRA42" s="881" t="e">
        <v>#N/A</v>
      </c>
      <c r="IRB42" s="881" t="e">
        <v>#N/A</v>
      </c>
      <c r="IRC42" s="881" t="e">
        <v>#N/A</v>
      </c>
      <c r="IRD42" s="881" t="e">
        <v>#N/A</v>
      </c>
      <c r="IRE42" s="881" t="e">
        <v>#N/A</v>
      </c>
      <c r="IRF42" s="881" t="e">
        <v>#N/A</v>
      </c>
      <c r="IRG42" s="881" t="e">
        <v>#N/A</v>
      </c>
      <c r="IRH42" s="881" t="e">
        <v>#N/A</v>
      </c>
      <c r="IRI42" s="881" t="e">
        <v>#N/A</v>
      </c>
      <c r="IRJ42" s="881" t="e">
        <v>#N/A</v>
      </c>
      <c r="IRK42" s="881" t="e">
        <v>#N/A</v>
      </c>
      <c r="IRL42" s="881" t="e">
        <v>#N/A</v>
      </c>
      <c r="IRM42" s="881" t="e">
        <v>#N/A</v>
      </c>
      <c r="IRN42" s="881" t="e">
        <v>#N/A</v>
      </c>
      <c r="IRO42" s="881" t="e">
        <v>#N/A</v>
      </c>
      <c r="IRP42" s="881" t="e">
        <v>#N/A</v>
      </c>
      <c r="IRQ42" s="881" t="e">
        <v>#N/A</v>
      </c>
      <c r="IRR42" s="881" t="e">
        <v>#N/A</v>
      </c>
      <c r="IRS42" s="881" t="e">
        <v>#N/A</v>
      </c>
      <c r="IRT42" s="881" t="e">
        <v>#N/A</v>
      </c>
      <c r="IRU42" s="881" t="e">
        <v>#N/A</v>
      </c>
      <c r="IRV42" s="881" t="e">
        <v>#N/A</v>
      </c>
      <c r="IRW42" s="881" t="e">
        <v>#N/A</v>
      </c>
      <c r="IRX42" s="881" t="e">
        <v>#N/A</v>
      </c>
      <c r="IRY42" s="881" t="e">
        <v>#N/A</v>
      </c>
      <c r="IRZ42" s="881" t="e">
        <v>#N/A</v>
      </c>
      <c r="ISA42" s="881" t="e">
        <v>#N/A</v>
      </c>
      <c r="ISB42" s="881" t="e">
        <v>#N/A</v>
      </c>
      <c r="ISC42" s="881" t="e">
        <v>#N/A</v>
      </c>
      <c r="ISD42" s="881" t="e">
        <v>#N/A</v>
      </c>
      <c r="ISE42" s="881" t="e">
        <v>#N/A</v>
      </c>
      <c r="ISF42" s="881" t="e">
        <v>#N/A</v>
      </c>
      <c r="ISG42" s="881" t="e">
        <v>#N/A</v>
      </c>
      <c r="ISH42" s="881" t="e">
        <v>#N/A</v>
      </c>
      <c r="ISI42" s="881" t="e">
        <v>#N/A</v>
      </c>
      <c r="ISJ42" s="881" t="e">
        <v>#N/A</v>
      </c>
      <c r="ISK42" s="881" t="e">
        <v>#N/A</v>
      </c>
      <c r="ISL42" s="881" t="e">
        <v>#N/A</v>
      </c>
      <c r="ISM42" s="881" t="e">
        <v>#N/A</v>
      </c>
      <c r="ISN42" s="881" t="e">
        <v>#N/A</v>
      </c>
      <c r="ISO42" s="881" t="e">
        <v>#N/A</v>
      </c>
      <c r="ISP42" s="881" t="e">
        <v>#N/A</v>
      </c>
      <c r="ISQ42" s="881" t="e">
        <v>#N/A</v>
      </c>
      <c r="ISR42" s="881" t="e">
        <v>#N/A</v>
      </c>
      <c r="ISS42" s="881" t="e">
        <v>#N/A</v>
      </c>
      <c r="IST42" s="881" t="e">
        <v>#N/A</v>
      </c>
      <c r="ISU42" s="881" t="e">
        <v>#N/A</v>
      </c>
      <c r="ISV42" s="881" t="e">
        <v>#N/A</v>
      </c>
      <c r="ISW42" s="881" t="e">
        <v>#N/A</v>
      </c>
      <c r="ISX42" s="881" t="e">
        <v>#N/A</v>
      </c>
      <c r="ISY42" s="881" t="e">
        <v>#N/A</v>
      </c>
      <c r="ISZ42" s="881" t="e">
        <v>#N/A</v>
      </c>
      <c r="ITA42" s="881" t="e">
        <v>#N/A</v>
      </c>
      <c r="ITB42" s="881" t="e">
        <v>#N/A</v>
      </c>
      <c r="ITC42" s="881" t="e">
        <v>#N/A</v>
      </c>
      <c r="ITD42" s="881" t="e">
        <v>#N/A</v>
      </c>
      <c r="ITE42" s="881" t="e">
        <v>#N/A</v>
      </c>
      <c r="ITF42" s="881" t="e">
        <v>#N/A</v>
      </c>
      <c r="ITG42" s="881" t="e">
        <v>#N/A</v>
      </c>
      <c r="ITH42" s="881" t="e">
        <v>#N/A</v>
      </c>
      <c r="ITI42" s="881" t="e">
        <v>#N/A</v>
      </c>
      <c r="ITJ42" s="881" t="e">
        <v>#N/A</v>
      </c>
      <c r="ITK42" s="881" t="e">
        <v>#N/A</v>
      </c>
      <c r="ITL42" s="881" t="e">
        <v>#N/A</v>
      </c>
      <c r="ITM42" s="881" t="e">
        <v>#N/A</v>
      </c>
      <c r="ITN42" s="881" t="e">
        <v>#N/A</v>
      </c>
      <c r="ITO42" s="881" t="e">
        <v>#N/A</v>
      </c>
      <c r="ITP42" s="881" t="e">
        <v>#N/A</v>
      </c>
      <c r="ITQ42" s="881" t="e">
        <v>#N/A</v>
      </c>
      <c r="ITR42" s="881" t="e">
        <v>#N/A</v>
      </c>
      <c r="ITS42" s="881" t="e">
        <v>#N/A</v>
      </c>
      <c r="ITT42" s="881" t="e">
        <v>#N/A</v>
      </c>
      <c r="ITU42" s="881" t="e">
        <v>#N/A</v>
      </c>
      <c r="ITV42" s="881" t="e">
        <v>#N/A</v>
      </c>
      <c r="ITW42" s="881" t="e">
        <v>#N/A</v>
      </c>
      <c r="ITX42" s="881" t="e">
        <v>#N/A</v>
      </c>
      <c r="ITY42" s="881" t="e">
        <v>#N/A</v>
      </c>
      <c r="ITZ42" s="881" t="e">
        <v>#N/A</v>
      </c>
      <c r="IUA42" s="881" t="e">
        <v>#N/A</v>
      </c>
      <c r="IUB42" s="881" t="e">
        <v>#N/A</v>
      </c>
      <c r="IUC42" s="881" t="e">
        <v>#N/A</v>
      </c>
      <c r="IUD42" s="881" t="e">
        <v>#N/A</v>
      </c>
      <c r="IUE42" s="881" t="e">
        <v>#N/A</v>
      </c>
      <c r="IUF42" s="881" t="e">
        <v>#N/A</v>
      </c>
      <c r="IUG42" s="881" t="e">
        <v>#N/A</v>
      </c>
      <c r="IUH42" s="881" t="e">
        <v>#N/A</v>
      </c>
      <c r="IUI42" s="881" t="e">
        <v>#N/A</v>
      </c>
      <c r="IUJ42" s="881" t="e">
        <v>#N/A</v>
      </c>
      <c r="IUK42" s="881" t="e">
        <v>#N/A</v>
      </c>
      <c r="IUL42" s="881" t="e">
        <v>#N/A</v>
      </c>
      <c r="IUM42" s="881" t="e">
        <v>#N/A</v>
      </c>
      <c r="IUN42" s="881" t="e">
        <v>#N/A</v>
      </c>
      <c r="IUO42" s="881" t="e">
        <v>#N/A</v>
      </c>
      <c r="IUP42" s="881" t="e">
        <v>#N/A</v>
      </c>
      <c r="IUQ42" s="881" t="e">
        <v>#N/A</v>
      </c>
      <c r="IUR42" s="881" t="e">
        <v>#N/A</v>
      </c>
      <c r="IUS42" s="881" t="e">
        <v>#N/A</v>
      </c>
      <c r="IUT42" s="881" t="e">
        <v>#N/A</v>
      </c>
      <c r="IUU42" s="881" t="e">
        <v>#N/A</v>
      </c>
      <c r="IUV42" s="881" t="e">
        <v>#N/A</v>
      </c>
      <c r="IUW42" s="881" t="e">
        <v>#N/A</v>
      </c>
      <c r="IUX42" s="881" t="e">
        <v>#N/A</v>
      </c>
      <c r="IUY42" s="881" t="e">
        <v>#N/A</v>
      </c>
      <c r="IUZ42" s="881" t="e">
        <v>#N/A</v>
      </c>
      <c r="IVA42" s="881" t="e">
        <v>#N/A</v>
      </c>
      <c r="IVB42" s="881" t="e">
        <v>#N/A</v>
      </c>
      <c r="IVC42" s="881" t="e">
        <v>#N/A</v>
      </c>
      <c r="IVD42" s="881" t="e">
        <v>#N/A</v>
      </c>
      <c r="IVE42" s="881" t="e">
        <v>#N/A</v>
      </c>
      <c r="IVF42" s="881" t="e">
        <v>#N/A</v>
      </c>
      <c r="IVG42" s="881" t="e">
        <v>#N/A</v>
      </c>
      <c r="IVH42" s="881" t="e">
        <v>#N/A</v>
      </c>
      <c r="IVI42" s="881" t="e">
        <v>#N/A</v>
      </c>
      <c r="IVJ42" s="881" t="e">
        <v>#N/A</v>
      </c>
      <c r="IVK42" s="881" t="e">
        <v>#N/A</v>
      </c>
      <c r="IVL42" s="881" t="e">
        <v>#N/A</v>
      </c>
      <c r="IVM42" s="881" t="e">
        <v>#N/A</v>
      </c>
      <c r="IVN42" s="881" t="e">
        <v>#N/A</v>
      </c>
      <c r="IVO42" s="881" t="e">
        <v>#N/A</v>
      </c>
      <c r="IVP42" s="881" t="e">
        <v>#N/A</v>
      </c>
      <c r="IVQ42" s="881" t="e">
        <v>#N/A</v>
      </c>
      <c r="IVR42" s="881" t="e">
        <v>#N/A</v>
      </c>
      <c r="IVS42" s="881" t="e">
        <v>#N/A</v>
      </c>
      <c r="IVT42" s="881" t="e">
        <v>#N/A</v>
      </c>
      <c r="IVU42" s="881" t="e">
        <v>#N/A</v>
      </c>
      <c r="IVV42" s="881" t="e">
        <v>#N/A</v>
      </c>
      <c r="IVW42" s="881" t="e">
        <v>#N/A</v>
      </c>
      <c r="IVX42" s="881" t="e">
        <v>#N/A</v>
      </c>
      <c r="IVY42" s="881" t="e">
        <v>#N/A</v>
      </c>
      <c r="IVZ42" s="881" t="e">
        <v>#N/A</v>
      </c>
      <c r="IWA42" s="881" t="e">
        <v>#N/A</v>
      </c>
      <c r="IWB42" s="881" t="e">
        <v>#N/A</v>
      </c>
      <c r="IWC42" s="881" t="e">
        <v>#N/A</v>
      </c>
      <c r="IWD42" s="881" t="e">
        <v>#N/A</v>
      </c>
      <c r="IWE42" s="881" t="e">
        <v>#N/A</v>
      </c>
      <c r="IWF42" s="881" t="e">
        <v>#N/A</v>
      </c>
      <c r="IWG42" s="881" t="e">
        <v>#N/A</v>
      </c>
      <c r="IWH42" s="881" t="e">
        <v>#N/A</v>
      </c>
      <c r="IWI42" s="881" t="e">
        <v>#N/A</v>
      </c>
      <c r="IWJ42" s="881" t="e">
        <v>#N/A</v>
      </c>
      <c r="IWK42" s="881" t="e">
        <v>#N/A</v>
      </c>
      <c r="IWL42" s="881" t="e">
        <v>#N/A</v>
      </c>
      <c r="IWM42" s="881" t="e">
        <v>#N/A</v>
      </c>
      <c r="IWN42" s="881" t="e">
        <v>#N/A</v>
      </c>
      <c r="IWO42" s="881" t="e">
        <v>#N/A</v>
      </c>
      <c r="IWP42" s="881" t="e">
        <v>#N/A</v>
      </c>
      <c r="IWQ42" s="881" t="e">
        <v>#N/A</v>
      </c>
      <c r="IWR42" s="881" t="e">
        <v>#N/A</v>
      </c>
      <c r="IWS42" s="881" t="e">
        <v>#N/A</v>
      </c>
      <c r="IWT42" s="881" t="e">
        <v>#N/A</v>
      </c>
      <c r="IWU42" s="881" t="e">
        <v>#N/A</v>
      </c>
      <c r="IWV42" s="881" t="e">
        <v>#N/A</v>
      </c>
      <c r="IWW42" s="881" t="e">
        <v>#N/A</v>
      </c>
      <c r="IWX42" s="881" t="e">
        <v>#N/A</v>
      </c>
      <c r="IWY42" s="881" t="e">
        <v>#N/A</v>
      </c>
      <c r="IWZ42" s="881" t="e">
        <v>#N/A</v>
      </c>
      <c r="IXA42" s="881" t="e">
        <v>#N/A</v>
      </c>
      <c r="IXB42" s="881" t="e">
        <v>#N/A</v>
      </c>
      <c r="IXC42" s="881" t="e">
        <v>#N/A</v>
      </c>
      <c r="IXD42" s="881" t="e">
        <v>#N/A</v>
      </c>
      <c r="IXE42" s="881" t="e">
        <v>#N/A</v>
      </c>
      <c r="IXF42" s="881" t="e">
        <v>#N/A</v>
      </c>
      <c r="IXG42" s="881" t="e">
        <v>#N/A</v>
      </c>
      <c r="IXH42" s="881" t="e">
        <v>#N/A</v>
      </c>
      <c r="IXI42" s="881" t="e">
        <v>#N/A</v>
      </c>
      <c r="IXJ42" s="881" t="e">
        <v>#N/A</v>
      </c>
      <c r="IXK42" s="881" t="e">
        <v>#N/A</v>
      </c>
      <c r="IXL42" s="881" t="e">
        <v>#N/A</v>
      </c>
      <c r="IXM42" s="881" t="e">
        <v>#N/A</v>
      </c>
      <c r="IXN42" s="881" t="e">
        <v>#N/A</v>
      </c>
      <c r="IXO42" s="881" t="e">
        <v>#N/A</v>
      </c>
      <c r="IXP42" s="881" t="e">
        <v>#N/A</v>
      </c>
      <c r="IXQ42" s="881" t="e">
        <v>#N/A</v>
      </c>
      <c r="IXR42" s="881" t="e">
        <v>#N/A</v>
      </c>
      <c r="IXS42" s="881" t="e">
        <v>#N/A</v>
      </c>
      <c r="IXT42" s="881" t="e">
        <v>#N/A</v>
      </c>
      <c r="IXU42" s="881" t="e">
        <v>#N/A</v>
      </c>
      <c r="IXV42" s="881" t="e">
        <v>#N/A</v>
      </c>
      <c r="IXW42" s="881" t="e">
        <v>#N/A</v>
      </c>
      <c r="IXX42" s="881" t="e">
        <v>#N/A</v>
      </c>
      <c r="IXY42" s="881" t="e">
        <v>#N/A</v>
      </c>
      <c r="IXZ42" s="881" t="e">
        <v>#N/A</v>
      </c>
      <c r="IYA42" s="881" t="e">
        <v>#N/A</v>
      </c>
      <c r="IYB42" s="881" t="e">
        <v>#N/A</v>
      </c>
      <c r="IYC42" s="881" t="e">
        <v>#N/A</v>
      </c>
      <c r="IYD42" s="881" t="e">
        <v>#N/A</v>
      </c>
      <c r="IYE42" s="881" t="e">
        <v>#N/A</v>
      </c>
      <c r="IYF42" s="881" t="e">
        <v>#N/A</v>
      </c>
      <c r="IYG42" s="881" t="e">
        <v>#N/A</v>
      </c>
      <c r="IYH42" s="881" t="e">
        <v>#N/A</v>
      </c>
      <c r="IYI42" s="881" t="e">
        <v>#N/A</v>
      </c>
      <c r="IYJ42" s="881" t="e">
        <v>#N/A</v>
      </c>
      <c r="IYK42" s="881" t="e">
        <v>#N/A</v>
      </c>
      <c r="IYL42" s="881" t="e">
        <v>#N/A</v>
      </c>
      <c r="IYM42" s="881" t="e">
        <v>#N/A</v>
      </c>
      <c r="IYN42" s="881" t="e">
        <v>#N/A</v>
      </c>
      <c r="IYO42" s="881" t="e">
        <v>#N/A</v>
      </c>
      <c r="IYP42" s="881" t="e">
        <v>#N/A</v>
      </c>
      <c r="IYQ42" s="881" t="e">
        <v>#N/A</v>
      </c>
      <c r="IYR42" s="881" t="e">
        <v>#N/A</v>
      </c>
      <c r="IYS42" s="881" t="e">
        <v>#N/A</v>
      </c>
      <c r="IYT42" s="881" t="e">
        <v>#N/A</v>
      </c>
      <c r="IYU42" s="881" t="e">
        <v>#N/A</v>
      </c>
      <c r="IYV42" s="881" t="e">
        <v>#N/A</v>
      </c>
      <c r="IYW42" s="881" t="e">
        <v>#N/A</v>
      </c>
      <c r="IYX42" s="881" t="e">
        <v>#N/A</v>
      </c>
      <c r="IYY42" s="881" t="e">
        <v>#N/A</v>
      </c>
      <c r="IYZ42" s="881" t="e">
        <v>#N/A</v>
      </c>
      <c r="IZA42" s="881" t="e">
        <v>#N/A</v>
      </c>
      <c r="IZB42" s="881" t="e">
        <v>#N/A</v>
      </c>
      <c r="IZC42" s="881" t="e">
        <v>#N/A</v>
      </c>
      <c r="IZD42" s="881" t="e">
        <v>#N/A</v>
      </c>
      <c r="IZE42" s="881" t="e">
        <v>#N/A</v>
      </c>
      <c r="IZF42" s="881" t="e">
        <v>#N/A</v>
      </c>
      <c r="IZG42" s="881" t="e">
        <v>#N/A</v>
      </c>
      <c r="IZH42" s="881" t="e">
        <v>#N/A</v>
      </c>
      <c r="IZI42" s="881" t="e">
        <v>#N/A</v>
      </c>
      <c r="IZJ42" s="881" t="e">
        <v>#N/A</v>
      </c>
      <c r="IZK42" s="881" t="e">
        <v>#N/A</v>
      </c>
      <c r="IZL42" s="881" t="e">
        <v>#N/A</v>
      </c>
      <c r="IZM42" s="881" t="e">
        <v>#N/A</v>
      </c>
      <c r="IZN42" s="881" t="e">
        <v>#N/A</v>
      </c>
      <c r="IZO42" s="881" t="e">
        <v>#N/A</v>
      </c>
      <c r="IZP42" s="881" t="e">
        <v>#N/A</v>
      </c>
      <c r="IZQ42" s="881" t="e">
        <v>#N/A</v>
      </c>
      <c r="IZR42" s="881" t="e">
        <v>#N/A</v>
      </c>
      <c r="IZS42" s="881" t="e">
        <v>#N/A</v>
      </c>
      <c r="IZT42" s="881" t="e">
        <v>#N/A</v>
      </c>
      <c r="IZU42" s="881" t="e">
        <v>#N/A</v>
      </c>
      <c r="IZV42" s="881" t="e">
        <v>#N/A</v>
      </c>
      <c r="IZW42" s="881" t="e">
        <v>#N/A</v>
      </c>
      <c r="IZX42" s="881" t="e">
        <v>#N/A</v>
      </c>
      <c r="IZY42" s="881" t="e">
        <v>#N/A</v>
      </c>
      <c r="IZZ42" s="881" t="e">
        <v>#N/A</v>
      </c>
      <c r="JAA42" s="881" t="e">
        <v>#N/A</v>
      </c>
      <c r="JAB42" s="881" t="e">
        <v>#N/A</v>
      </c>
      <c r="JAC42" s="881" t="e">
        <v>#N/A</v>
      </c>
      <c r="JAD42" s="881" t="e">
        <v>#N/A</v>
      </c>
      <c r="JAE42" s="881" t="e">
        <v>#N/A</v>
      </c>
      <c r="JAF42" s="881" t="e">
        <v>#N/A</v>
      </c>
      <c r="JAG42" s="881" t="e">
        <v>#N/A</v>
      </c>
      <c r="JAH42" s="881" t="e">
        <v>#N/A</v>
      </c>
      <c r="JAI42" s="881" t="e">
        <v>#N/A</v>
      </c>
      <c r="JAJ42" s="881" t="e">
        <v>#N/A</v>
      </c>
      <c r="JAK42" s="881" t="e">
        <v>#N/A</v>
      </c>
      <c r="JAL42" s="881" t="e">
        <v>#N/A</v>
      </c>
      <c r="JAM42" s="881" t="e">
        <v>#N/A</v>
      </c>
      <c r="JAN42" s="881" t="e">
        <v>#N/A</v>
      </c>
      <c r="JAO42" s="881" t="e">
        <v>#N/A</v>
      </c>
      <c r="JAP42" s="881" t="e">
        <v>#N/A</v>
      </c>
      <c r="JAQ42" s="881" t="e">
        <v>#N/A</v>
      </c>
      <c r="JAR42" s="881" t="e">
        <v>#N/A</v>
      </c>
      <c r="JAS42" s="881" t="e">
        <v>#N/A</v>
      </c>
      <c r="JAT42" s="881" t="e">
        <v>#N/A</v>
      </c>
      <c r="JAU42" s="881" t="e">
        <v>#N/A</v>
      </c>
      <c r="JAV42" s="881" t="e">
        <v>#N/A</v>
      </c>
      <c r="JAW42" s="881" t="e">
        <v>#N/A</v>
      </c>
      <c r="JAX42" s="881" t="e">
        <v>#N/A</v>
      </c>
      <c r="JAY42" s="881" t="e">
        <v>#N/A</v>
      </c>
      <c r="JAZ42" s="881" t="e">
        <v>#N/A</v>
      </c>
      <c r="JBA42" s="881" t="e">
        <v>#N/A</v>
      </c>
      <c r="JBB42" s="881" t="e">
        <v>#N/A</v>
      </c>
      <c r="JBC42" s="881" t="e">
        <v>#N/A</v>
      </c>
      <c r="JBD42" s="881" t="e">
        <v>#N/A</v>
      </c>
      <c r="JBE42" s="881" t="e">
        <v>#N/A</v>
      </c>
      <c r="JBF42" s="881" t="e">
        <v>#N/A</v>
      </c>
      <c r="JBG42" s="881" t="e">
        <v>#N/A</v>
      </c>
      <c r="JBH42" s="881" t="e">
        <v>#N/A</v>
      </c>
      <c r="JBI42" s="881" t="e">
        <v>#N/A</v>
      </c>
      <c r="JBJ42" s="881" t="e">
        <v>#N/A</v>
      </c>
      <c r="JBK42" s="881" t="e">
        <v>#N/A</v>
      </c>
      <c r="JBL42" s="881" t="e">
        <v>#N/A</v>
      </c>
      <c r="JBM42" s="881" t="e">
        <v>#N/A</v>
      </c>
      <c r="JBN42" s="881" t="e">
        <v>#N/A</v>
      </c>
      <c r="JBO42" s="881" t="e">
        <v>#N/A</v>
      </c>
      <c r="JBP42" s="881" t="e">
        <v>#N/A</v>
      </c>
      <c r="JBQ42" s="881" t="e">
        <v>#N/A</v>
      </c>
      <c r="JBR42" s="881" t="e">
        <v>#N/A</v>
      </c>
      <c r="JBS42" s="881" t="e">
        <v>#N/A</v>
      </c>
      <c r="JBT42" s="881" t="e">
        <v>#N/A</v>
      </c>
      <c r="JBU42" s="881" t="e">
        <v>#N/A</v>
      </c>
      <c r="JBV42" s="881" t="e">
        <v>#N/A</v>
      </c>
      <c r="JBW42" s="881" t="e">
        <v>#N/A</v>
      </c>
      <c r="JBX42" s="881" t="e">
        <v>#N/A</v>
      </c>
      <c r="JBY42" s="881" t="e">
        <v>#N/A</v>
      </c>
      <c r="JBZ42" s="881" t="e">
        <v>#N/A</v>
      </c>
      <c r="JCA42" s="881" t="e">
        <v>#N/A</v>
      </c>
      <c r="JCB42" s="881" t="e">
        <v>#N/A</v>
      </c>
      <c r="JCC42" s="881" t="e">
        <v>#N/A</v>
      </c>
      <c r="JCD42" s="881" t="e">
        <v>#N/A</v>
      </c>
      <c r="JCE42" s="881" t="e">
        <v>#N/A</v>
      </c>
      <c r="JCF42" s="881" t="e">
        <v>#N/A</v>
      </c>
      <c r="JCG42" s="881" t="e">
        <v>#N/A</v>
      </c>
      <c r="JCH42" s="881" t="e">
        <v>#N/A</v>
      </c>
      <c r="JCI42" s="881" t="e">
        <v>#N/A</v>
      </c>
      <c r="JCJ42" s="881" t="e">
        <v>#N/A</v>
      </c>
      <c r="JCK42" s="881" t="e">
        <v>#N/A</v>
      </c>
      <c r="JCL42" s="881" t="e">
        <v>#N/A</v>
      </c>
      <c r="JCM42" s="881" t="e">
        <v>#N/A</v>
      </c>
      <c r="JCN42" s="881" t="e">
        <v>#N/A</v>
      </c>
      <c r="JCO42" s="881" t="e">
        <v>#N/A</v>
      </c>
      <c r="JCP42" s="881" t="e">
        <v>#N/A</v>
      </c>
      <c r="JCQ42" s="881" t="e">
        <v>#N/A</v>
      </c>
      <c r="JCR42" s="881" t="e">
        <v>#N/A</v>
      </c>
      <c r="JCS42" s="881" t="e">
        <v>#N/A</v>
      </c>
      <c r="JCT42" s="881" t="e">
        <v>#N/A</v>
      </c>
      <c r="JCU42" s="881" t="e">
        <v>#N/A</v>
      </c>
      <c r="JCV42" s="881" t="e">
        <v>#N/A</v>
      </c>
      <c r="JCW42" s="881" t="e">
        <v>#N/A</v>
      </c>
      <c r="JCX42" s="881" t="e">
        <v>#N/A</v>
      </c>
      <c r="JCY42" s="881" t="e">
        <v>#N/A</v>
      </c>
      <c r="JCZ42" s="881" t="e">
        <v>#N/A</v>
      </c>
      <c r="JDA42" s="881" t="e">
        <v>#N/A</v>
      </c>
      <c r="JDB42" s="881" t="e">
        <v>#N/A</v>
      </c>
      <c r="JDC42" s="881" t="e">
        <v>#N/A</v>
      </c>
      <c r="JDD42" s="881" t="e">
        <v>#N/A</v>
      </c>
      <c r="JDE42" s="881" t="e">
        <v>#N/A</v>
      </c>
      <c r="JDF42" s="881" t="e">
        <v>#N/A</v>
      </c>
      <c r="JDG42" s="881" t="e">
        <v>#N/A</v>
      </c>
      <c r="JDH42" s="881" t="e">
        <v>#N/A</v>
      </c>
      <c r="JDI42" s="881" t="e">
        <v>#N/A</v>
      </c>
      <c r="JDJ42" s="881" t="e">
        <v>#N/A</v>
      </c>
      <c r="JDK42" s="881" t="e">
        <v>#N/A</v>
      </c>
      <c r="JDL42" s="881" t="e">
        <v>#N/A</v>
      </c>
      <c r="JDM42" s="881" t="e">
        <v>#N/A</v>
      </c>
      <c r="JDN42" s="881" t="e">
        <v>#N/A</v>
      </c>
      <c r="JDO42" s="881" t="e">
        <v>#N/A</v>
      </c>
      <c r="JDP42" s="881" t="e">
        <v>#N/A</v>
      </c>
      <c r="JDQ42" s="881" t="e">
        <v>#N/A</v>
      </c>
      <c r="JDR42" s="881" t="e">
        <v>#N/A</v>
      </c>
      <c r="JDS42" s="881" t="e">
        <v>#N/A</v>
      </c>
      <c r="JDT42" s="881" t="e">
        <v>#N/A</v>
      </c>
      <c r="JDU42" s="881" t="e">
        <v>#N/A</v>
      </c>
      <c r="JDV42" s="881" t="e">
        <v>#N/A</v>
      </c>
      <c r="JDW42" s="881" t="e">
        <v>#N/A</v>
      </c>
      <c r="JDX42" s="881" t="e">
        <v>#N/A</v>
      </c>
      <c r="JDY42" s="881" t="e">
        <v>#N/A</v>
      </c>
      <c r="JDZ42" s="881" t="e">
        <v>#N/A</v>
      </c>
      <c r="JEA42" s="881" t="e">
        <v>#N/A</v>
      </c>
      <c r="JEB42" s="881" t="e">
        <v>#N/A</v>
      </c>
      <c r="JEC42" s="881" t="e">
        <v>#N/A</v>
      </c>
      <c r="JED42" s="881" t="e">
        <v>#N/A</v>
      </c>
      <c r="JEE42" s="881" t="e">
        <v>#N/A</v>
      </c>
      <c r="JEF42" s="881" t="e">
        <v>#N/A</v>
      </c>
      <c r="JEG42" s="881" t="e">
        <v>#N/A</v>
      </c>
      <c r="JEH42" s="881" t="e">
        <v>#N/A</v>
      </c>
      <c r="JEI42" s="881" t="e">
        <v>#N/A</v>
      </c>
      <c r="JEJ42" s="881" t="e">
        <v>#N/A</v>
      </c>
      <c r="JEK42" s="881" t="e">
        <v>#N/A</v>
      </c>
      <c r="JEL42" s="881" t="e">
        <v>#N/A</v>
      </c>
      <c r="JEM42" s="881" t="e">
        <v>#N/A</v>
      </c>
      <c r="JEN42" s="881" t="e">
        <v>#N/A</v>
      </c>
      <c r="JEO42" s="881" t="e">
        <v>#N/A</v>
      </c>
      <c r="JEP42" s="881" t="e">
        <v>#N/A</v>
      </c>
      <c r="JEQ42" s="881" t="e">
        <v>#N/A</v>
      </c>
      <c r="JER42" s="881" t="e">
        <v>#N/A</v>
      </c>
      <c r="JES42" s="881" t="e">
        <v>#N/A</v>
      </c>
      <c r="JET42" s="881" t="e">
        <v>#N/A</v>
      </c>
      <c r="JEU42" s="881" t="e">
        <v>#N/A</v>
      </c>
      <c r="JEV42" s="881" t="e">
        <v>#N/A</v>
      </c>
      <c r="JEW42" s="881" t="e">
        <v>#N/A</v>
      </c>
      <c r="JEX42" s="881" t="e">
        <v>#N/A</v>
      </c>
      <c r="JEY42" s="881" t="e">
        <v>#N/A</v>
      </c>
      <c r="JEZ42" s="881" t="e">
        <v>#N/A</v>
      </c>
      <c r="JFA42" s="881" t="e">
        <v>#N/A</v>
      </c>
      <c r="JFB42" s="881" t="e">
        <v>#N/A</v>
      </c>
      <c r="JFC42" s="881" t="e">
        <v>#N/A</v>
      </c>
      <c r="JFD42" s="881" t="e">
        <v>#N/A</v>
      </c>
      <c r="JFE42" s="881" t="e">
        <v>#N/A</v>
      </c>
      <c r="JFF42" s="881" t="e">
        <v>#N/A</v>
      </c>
      <c r="JFG42" s="881" t="e">
        <v>#N/A</v>
      </c>
      <c r="JFH42" s="881" t="e">
        <v>#N/A</v>
      </c>
      <c r="JFI42" s="881" t="e">
        <v>#N/A</v>
      </c>
      <c r="JFJ42" s="881" t="e">
        <v>#N/A</v>
      </c>
      <c r="JFK42" s="881" t="e">
        <v>#N/A</v>
      </c>
      <c r="JFL42" s="881" t="e">
        <v>#N/A</v>
      </c>
      <c r="JFM42" s="881" t="e">
        <v>#N/A</v>
      </c>
      <c r="JFN42" s="881" t="e">
        <v>#N/A</v>
      </c>
      <c r="JFO42" s="881" t="e">
        <v>#N/A</v>
      </c>
      <c r="JFP42" s="881" t="e">
        <v>#N/A</v>
      </c>
      <c r="JFQ42" s="881" t="e">
        <v>#N/A</v>
      </c>
      <c r="JFR42" s="881" t="e">
        <v>#N/A</v>
      </c>
      <c r="JFS42" s="881" t="e">
        <v>#N/A</v>
      </c>
      <c r="JFT42" s="881" t="e">
        <v>#N/A</v>
      </c>
      <c r="JFU42" s="881" t="e">
        <v>#N/A</v>
      </c>
      <c r="JFV42" s="881" t="e">
        <v>#N/A</v>
      </c>
      <c r="JFW42" s="881" t="e">
        <v>#N/A</v>
      </c>
      <c r="JFX42" s="881" t="e">
        <v>#N/A</v>
      </c>
      <c r="JFY42" s="881" t="e">
        <v>#N/A</v>
      </c>
      <c r="JFZ42" s="881" t="e">
        <v>#N/A</v>
      </c>
      <c r="JGA42" s="881" t="e">
        <v>#N/A</v>
      </c>
      <c r="JGB42" s="881" t="e">
        <v>#N/A</v>
      </c>
      <c r="JGC42" s="881" t="e">
        <v>#N/A</v>
      </c>
      <c r="JGD42" s="881" t="e">
        <v>#N/A</v>
      </c>
      <c r="JGE42" s="881" t="e">
        <v>#N/A</v>
      </c>
      <c r="JGF42" s="881" t="e">
        <v>#N/A</v>
      </c>
      <c r="JGG42" s="881" t="e">
        <v>#N/A</v>
      </c>
      <c r="JGH42" s="881" t="e">
        <v>#N/A</v>
      </c>
      <c r="JGI42" s="881" t="e">
        <v>#N/A</v>
      </c>
      <c r="JGJ42" s="881" t="e">
        <v>#N/A</v>
      </c>
      <c r="JGK42" s="881" t="e">
        <v>#N/A</v>
      </c>
      <c r="JGL42" s="881" t="e">
        <v>#N/A</v>
      </c>
      <c r="JGM42" s="881" t="e">
        <v>#N/A</v>
      </c>
      <c r="JGN42" s="881" t="e">
        <v>#N/A</v>
      </c>
      <c r="JGO42" s="881" t="e">
        <v>#N/A</v>
      </c>
      <c r="JGP42" s="881" t="e">
        <v>#N/A</v>
      </c>
      <c r="JGQ42" s="881" t="e">
        <v>#N/A</v>
      </c>
      <c r="JGR42" s="881" t="e">
        <v>#N/A</v>
      </c>
      <c r="JGS42" s="881" t="e">
        <v>#N/A</v>
      </c>
      <c r="JGT42" s="881" t="e">
        <v>#N/A</v>
      </c>
      <c r="JGU42" s="881" t="e">
        <v>#N/A</v>
      </c>
      <c r="JGV42" s="881" t="e">
        <v>#N/A</v>
      </c>
      <c r="JGW42" s="881" t="e">
        <v>#N/A</v>
      </c>
      <c r="JGX42" s="881" t="e">
        <v>#N/A</v>
      </c>
      <c r="JGY42" s="881" t="e">
        <v>#N/A</v>
      </c>
      <c r="JGZ42" s="881" t="e">
        <v>#N/A</v>
      </c>
      <c r="JHA42" s="881" t="e">
        <v>#N/A</v>
      </c>
      <c r="JHB42" s="881" t="e">
        <v>#N/A</v>
      </c>
      <c r="JHC42" s="881" t="e">
        <v>#N/A</v>
      </c>
      <c r="JHD42" s="881" t="e">
        <v>#N/A</v>
      </c>
      <c r="JHE42" s="881" t="e">
        <v>#N/A</v>
      </c>
      <c r="JHF42" s="881" t="e">
        <v>#N/A</v>
      </c>
      <c r="JHG42" s="881" t="e">
        <v>#N/A</v>
      </c>
      <c r="JHH42" s="881" t="e">
        <v>#N/A</v>
      </c>
      <c r="JHI42" s="881" t="e">
        <v>#N/A</v>
      </c>
      <c r="JHJ42" s="881" t="e">
        <v>#N/A</v>
      </c>
      <c r="JHK42" s="881" t="e">
        <v>#N/A</v>
      </c>
      <c r="JHL42" s="881" t="e">
        <v>#N/A</v>
      </c>
      <c r="JHM42" s="881" t="e">
        <v>#N/A</v>
      </c>
      <c r="JHN42" s="881" t="e">
        <v>#N/A</v>
      </c>
      <c r="JHO42" s="881" t="e">
        <v>#N/A</v>
      </c>
      <c r="JHP42" s="881" t="e">
        <v>#N/A</v>
      </c>
      <c r="JHQ42" s="881" t="e">
        <v>#N/A</v>
      </c>
      <c r="JHR42" s="881" t="e">
        <v>#N/A</v>
      </c>
      <c r="JHS42" s="881" t="e">
        <v>#N/A</v>
      </c>
      <c r="JHT42" s="881" t="e">
        <v>#N/A</v>
      </c>
      <c r="JHU42" s="881" t="e">
        <v>#N/A</v>
      </c>
      <c r="JHV42" s="881" t="e">
        <v>#N/A</v>
      </c>
      <c r="JHW42" s="881" t="e">
        <v>#N/A</v>
      </c>
      <c r="JHX42" s="881" t="e">
        <v>#N/A</v>
      </c>
      <c r="JHY42" s="881" t="e">
        <v>#N/A</v>
      </c>
      <c r="JHZ42" s="881" t="e">
        <v>#N/A</v>
      </c>
      <c r="JIA42" s="881" t="e">
        <v>#N/A</v>
      </c>
      <c r="JIB42" s="881" t="e">
        <v>#N/A</v>
      </c>
      <c r="JIC42" s="881" t="e">
        <v>#N/A</v>
      </c>
      <c r="JID42" s="881" t="e">
        <v>#N/A</v>
      </c>
      <c r="JIE42" s="881" t="e">
        <v>#N/A</v>
      </c>
      <c r="JIF42" s="881" t="e">
        <v>#N/A</v>
      </c>
      <c r="JIG42" s="881" t="e">
        <v>#N/A</v>
      </c>
      <c r="JIH42" s="881" t="e">
        <v>#N/A</v>
      </c>
      <c r="JII42" s="881" t="e">
        <v>#N/A</v>
      </c>
      <c r="JIJ42" s="881" t="e">
        <v>#N/A</v>
      </c>
      <c r="JIK42" s="881" t="e">
        <v>#N/A</v>
      </c>
      <c r="JIL42" s="881" t="e">
        <v>#N/A</v>
      </c>
      <c r="JIM42" s="881" t="e">
        <v>#N/A</v>
      </c>
      <c r="JIN42" s="881" t="e">
        <v>#N/A</v>
      </c>
      <c r="JIO42" s="881" t="e">
        <v>#N/A</v>
      </c>
      <c r="JIP42" s="881" t="e">
        <v>#N/A</v>
      </c>
      <c r="JIQ42" s="881" t="e">
        <v>#N/A</v>
      </c>
      <c r="JIR42" s="881" t="e">
        <v>#N/A</v>
      </c>
      <c r="JIS42" s="881" t="e">
        <v>#N/A</v>
      </c>
      <c r="JIT42" s="881" t="e">
        <v>#N/A</v>
      </c>
      <c r="JIU42" s="881" t="e">
        <v>#N/A</v>
      </c>
      <c r="JIV42" s="881" t="e">
        <v>#N/A</v>
      </c>
      <c r="JIW42" s="881" t="e">
        <v>#N/A</v>
      </c>
      <c r="JIX42" s="881" t="e">
        <v>#N/A</v>
      </c>
      <c r="JIY42" s="881" t="e">
        <v>#N/A</v>
      </c>
      <c r="JIZ42" s="881" t="e">
        <v>#N/A</v>
      </c>
      <c r="JJA42" s="881" t="e">
        <v>#N/A</v>
      </c>
      <c r="JJB42" s="881" t="e">
        <v>#N/A</v>
      </c>
      <c r="JJC42" s="881" t="e">
        <v>#N/A</v>
      </c>
      <c r="JJD42" s="881" t="e">
        <v>#N/A</v>
      </c>
      <c r="JJE42" s="881" t="e">
        <v>#N/A</v>
      </c>
      <c r="JJF42" s="881" t="e">
        <v>#N/A</v>
      </c>
      <c r="JJG42" s="881" t="e">
        <v>#N/A</v>
      </c>
      <c r="JJH42" s="881" t="e">
        <v>#N/A</v>
      </c>
      <c r="JJI42" s="881" t="e">
        <v>#N/A</v>
      </c>
      <c r="JJJ42" s="881" t="e">
        <v>#N/A</v>
      </c>
      <c r="JJK42" s="881" t="e">
        <v>#N/A</v>
      </c>
      <c r="JJL42" s="881" t="e">
        <v>#N/A</v>
      </c>
      <c r="JJM42" s="881" t="e">
        <v>#N/A</v>
      </c>
      <c r="JJN42" s="881" t="e">
        <v>#N/A</v>
      </c>
      <c r="JJO42" s="881" t="e">
        <v>#N/A</v>
      </c>
      <c r="JJP42" s="881" t="e">
        <v>#N/A</v>
      </c>
      <c r="JJQ42" s="881" t="e">
        <v>#N/A</v>
      </c>
      <c r="JJR42" s="881" t="e">
        <v>#N/A</v>
      </c>
      <c r="JJS42" s="881" t="e">
        <v>#N/A</v>
      </c>
      <c r="JJT42" s="881" t="e">
        <v>#N/A</v>
      </c>
      <c r="JJU42" s="881" t="e">
        <v>#N/A</v>
      </c>
      <c r="JJV42" s="881" t="e">
        <v>#N/A</v>
      </c>
      <c r="JJW42" s="881" t="e">
        <v>#N/A</v>
      </c>
      <c r="JJX42" s="881" t="e">
        <v>#N/A</v>
      </c>
      <c r="JJY42" s="881" t="e">
        <v>#N/A</v>
      </c>
      <c r="JJZ42" s="881" t="e">
        <v>#N/A</v>
      </c>
      <c r="JKA42" s="881" t="e">
        <v>#N/A</v>
      </c>
      <c r="JKB42" s="881" t="e">
        <v>#N/A</v>
      </c>
      <c r="JKC42" s="881" t="e">
        <v>#N/A</v>
      </c>
      <c r="JKD42" s="881" t="e">
        <v>#N/A</v>
      </c>
      <c r="JKE42" s="881" t="e">
        <v>#N/A</v>
      </c>
      <c r="JKF42" s="881" t="e">
        <v>#N/A</v>
      </c>
      <c r="JKG42" s="881" t="e">
        <v>#N/A</v>
      </c>
      <c r="JKH42" s="881" t="e">
        <v>#N/A</v>
      </c>
      <c r="JKI42" s="881" t="e">
        <v>#N/A</v>
      </c>
      <c r="JKJ42" s="881" t="e">
        <v>#N/A</v>
      </c>
      <c r="JKK42" s="881" t="e">
        <v>#N/A</v>
      </c>
      <c r="JKL42" s="881" t="e">
        <v>#N/A</v>
      </c>
      <c r="JKM42" s="881" t="e">
        <v>#N/A</v>
      </c>
      <c r="JKN42" s="881" t="e">
        <v>#N/A</v>
      </c>
      <c r="JKO42" s="881" t="e">
        <v>#N/A</v>
      </c>
      <c r="JKP42" s="881" t="e">
        <v>#N/A</v>
      </c>
      <c r="JKQ42" s="881" t="e">
        <v>#N/A</v>
      </c>
      <c r="JKR42" s="881" t="e">
        <v>#N/A</v>
      </c>
      <c r="JKS42" s="881" t="e">
        <v>#N/A</v>
      </c>
      <c r="JKT42" s="881" t="e">
        <v>#N/A</v>
      </c>
      <c r="JKU42" s="881" t="e">
        <v>#N/A</v>
      </c>
      <c r="JKV42" s="881" t="e">
        <v>#N/A</v>
      </c>
      <c r="JKW42" s="881" t="e">
        <v>#N/A</v>
      </c>
      <c r="JKX42" s="881" t="e">
        <v>#N/A</v>
      </c>
      <c r="JKY42" s="881" t="e">
        <v>#N/A</v>
      </c>
      <c r="JKZ42" s="881" t="e">
        <v>#N/A</v>
      </c>
      <c r="JLA42" s="881" t="e">
        <v>#N/A</v>
      </c>
      <c r="JLB42" s="881" t="e">
        <v>#N/A</v>
      </c>
      <c r="JLC42" s="881" t="e">
        <v>#N/A</v>
      </c>
      <c r="JLD42" s="881" t="e">
        <v>#N/A</v>
      </c>
      <c r="JLE42" s="881" t="e">
        <v>#N/A</v>
      </c>
      <c r="JLF42" s="881" t="e">
        <v>#N/A</v>
      </c>
      <c r="JLG42" s="881" t="e">
        <v>#N/A</v>
      </c>
      <c r="JLH42" s="881" t="e">
        <v>#N/A</v>
      </c>
      <c r="JLI42" s="881" t="e">
        <v>#N/A</v>
      </c>
      <c r="JLJ42" s="881" t="e">
        <v>#N/A</v>
      </c>
      <c r="JLK42" s="881" t="e">
        <v>#N/A</v>
      </c>
      <c r="JLL42" s="881" t="e">
        <v>#N/A</v>
      </c>
      <c r="JLM42" s="881" t="e">
        <v>#N/A</v>
      </c>
      <c r="JLN42" s="881" t="e">
        <v>#N/A</v>
      </c>
      <c r="JLO42" s="881" t="e">
        <v>#N/A</v>
      </c>
      <c r="JLP42" s="881" t="e">
        <v>#N/A</v>
      </c>
      <c r="JLQ42" s="881" t="e">
        <v>#N/A</v>
      </c>
      <c r="JLR42" s="881" t="e">
        <v>#N/A</v>
      </c>
      <c r="JLS42" s="881" t="e">
        <v>#N/A</v>
      </c>
      <c r="JLT42" s="881" t="e">
        <v>#N/A</v>
      </c>
      <c r="JLU42" s="881" t="e">
        <v>#N/A</v>
      </c>
      <c r="JLV42" s="881" t="e">
        <v>#N/A</v>
      </c>
      <c r="JLW42" s="881" t="e">
        <v>#N/A</v>
      </c>
      <c r="JLX42" s="881" t="e">
        <v>#N/A</v>
      </c>
      <c r="JLY42" s="881" t="e">
        <v>#N/A</v>
      </c>
      <c r="JLZ42" s="881" t="e">
        <v>#N/A</v>
      </c>
      <c r="JMA42" s="881" t="e">
        <v>#N/A</v>
      </c>
      <c r="JMB42" s="881" t="e">
        <v>#N/A</v>
      </c>
      <c r="JMC42" s="881" t="e">
        <v>#N/A</v>
      </c>
      <c r="JMD42" s="881" t="e">
        <v>#N/A</v>
      </c>
      <c r="JME42" s="881" t="e">
        <v>#N/A</v>
      </c>
      <c r="JMF42" s="881" t="e">
        <v>#N/A</v>
      </c>
      <c r="JMG42" s="881" t="e">
        <v>#N/A</v>
      </c>
      <c r="JMH42" s="881" t="e">
        <v>#N/A</v>
      </c>
      <c r="JMI42" s="881" t="e">
        <v>#N/A</v>
      </c>
      <c r="JMJ42" s="881" t="e">
        <v>#N/A</v>
      </c>
      <c r="JMK42" s="881" t="e">
        <v>#N/A</v>
      </c>
      <c r="JML42" s="881" t="e">
        <v>#N/A</v>
      </c>
      <c r="JMM42" s="881" t="e">
        <v>#N/A</v>
      </c>
      <c r="JMN42" s="881" t="e">
        <v>#N/A</v>
      </c>
      <c r="JMO42" s="881" t="e">
        <v>#N/A</v>
      </c>
      <c r="JMP42" s="881" t="e">
        <v>#N/A</v>
      </c>
      <c r="JMQ42" s="881" t="e">
        <v>#N/A</v>
      </c>
      <c r="JMR42" s="881" t="e">
        <v>#N/A</v>
      </c>
      <c r="JMS42" s="881" t="e">
        <v>#N/A</v>
      </c>
      <c r="JMT42" s="881" t="e">
        <v>#N/A</v>
      </c>
      <c r="JMU42" s="881" t="e">
        <v>#N/A</v>
      </c>
      <c r="JMV42" s="881" t="e">
        <v>#N/A</v>
      </c>
      <c r="JMW42" s="881" t="e">
        <v>#N/A</v>
      </c>
      <c r="JMX42" s="881" t="e">
        <v>#N/A</v>
      </c>
      <c r="JMY42" s="881" t="e">
        <v>#N/A</v>
      </c>
      <c r="JMZ42" s="881" t="e">
        <v>#N/A</v>
      </c>
      <c r="JNA42" s="881" t="e">
        <v>#N/A</v>
      </c>
      <c r="JNB42" s="881" t="e">
        <v>#N/A</v>
      </c>
      <c r="JNC42" s="881" t="e">
        <v>#N/A</v>
      </c>
      <c r="JND42" s="881" t="e">
        <v>#N/A</v>
      </c>
      <c r="JNE42" s="881" t="e">
        <v>#N/A</v>
      </c>
      <c r="JNF42" s="881" t="e">
        <v>#N/A</v>
      </c>
      <c r="JNG42" s="881" t="e">
        <v>#N/A</v>
      </c>
      <c r="JNH42" s="881" t="e">
        <v>#N/A</v>
      </c>
      <c r="JNI42" s="881" t="e">
        <v>#N/A</v>
      </c>
      <c r="JNJ42" s="881" t="e">
        <v>#N/A</v>
      </c>
      <c r="JNK42" s="881" t="e">
        <v>#N/A</v>
      </c>
      <c r="JNL42" s="881" t="e">
        <v>#N/A</v>
      </c>
      <c r="JNM42" s="881" t="e">
        <v>#N/A</v>
      </c>
      <c r="JNN42" s="881" t="e">
        <v>#N/A</v>
      </c>
      <c r="JNO42" s="881" t="e">
        <v>#N/A</v>
      </c>
      <c r="JNP42" s="881" t="e">
        <v>#N/A</v>
      </c>
      <c r="JNQ42" s="881" t="e">
        <v>#N/A</v>
      </c>
      <c r="JNR42" s="881" t="e">
        <v>#N/A</v>
      </c>
      <c r="JNS42" s="881" t="e">
        <v>#N/A</v>
      </c>
      <c r="JNT42" s="881" t="e">
        <v>#N/A</v>
      </c>
      <c r="JNU42" s="881" t="e">
        <v>#N/A</v>
      </c>
      <c r="JNV42" s="881" t="e">
        <v>#N/A</v>
      </c>
      <c r="JNW42" s="881" t="e">
        <v>#N/A</v>
      </c>
      <c r="JNX42" s="881" t="e">
        <v>#N/A</v>
      </c>
      <c r="JNY42" s="881" t="e">
        <v>#N/A</v>
      </c>
      <c r="JNZ42" s="881" t="e">
        <v>#N/A</v>
      </c>
      <c r="JOA42" s="881" t="e">
        <v>#N/A</v>
      </c>
      <c r="JOB42" s="881" t="e">
        <v>#N/A</v>
      </c>
      <c r="JOC42" s="881" t="e">
        <v>#N/A</v>
      </c>
      <c r="JOD42" s="881" t="e">
        <v>#N/A</v>
      </c>
      <c r="JOE42" s="881" t="e">
        <v>#N/A</v>
      </c>
      <c r="JOF42" s="881" t="e">
        <v>#N/A</v>
      </c>
      <c r="JOG42" s="881" t="e">
        <v>#N/A</v>
      </c>
      <c r="JOH42" s="881" t="e">
        <v>#N/A</v>
      </c>
      <c r="JOI42" s="881" t="e">
        <v>#N/A</v>
      </c>
      <c r="JOJ42" s="881" t="e">
        <v>#N/A</v>
      </c>
      <c r="JOK42" s="881" t="e">
        <v>#N/A</v>
      </c>
      <c r="JOL42" s="881" t="e">
        <v>#N/A</v>
      </c>
      <c r="JOM42" s="881" t="e">
        <v>#N/A</v>
      </c>
      <c r="JON42" s="881" t="e">
        <v>#N/A</v>
      </c>
      <c r="JOO42" s="881" t="e">
        <v>#N/A</v>
      </c>
      <c r="JOP42" s="881" t="e">
        <v>#N/A</v>
      </c>
      <c r="JOQ42" s="881" t="e">
        <v>#N/A</v>
      </c>
      <c r="JOR42" s="881" t="e">
        <v>#N/A</v>
      </c>
      <c r="JOS42" s="881" t="e">
        <v>#N/A</v>
      </c>
      <c r="JOT42" s="881" t="e">
        <v>#N/A</v>
      </c>
      <c r="JOU42" s="881" t="e">
        <v>#N/A</v>
      </c>
      <c r="JOV42" s="881" t="e">
        <v>#N/A</v>
      </c>
      <c r="JOW42" s="881" t="e">
        <v>#N/A</v>
      </c>
      <c r="JOX42" s="881" t="e">
        <v>#N/A</v>
      </c>
      <c r="JOY42" s="881" t="e">
        <v>#N/A</v>
      </c>
      <c r="JOZ42" s="881" t="e">
        <v>#N/A</v>
      </c>
      <c r="JPA42" s="881" t="e">
        <v>#N/A</v>
      </c>
      <c r="JPB42" s="881" t="e">
        <v>#N/A</v>
      </c>
      <c r="JPC42" s="881" t="e">
        <v>#N/A</v>
      </c>
      <c r="JPD42" s="881" t="e">
        <v>#N/A</v>
      </c>
      <c r="JPE42" s="881" t="e">
        <v>#N/A</v>
      </c>
      <c r="JPF42" s="881" t="e">
        <v>#N/A</v>
      </c>
      <c r="JPG42" s="881" t="e">
        <v>#N/A</v>
      </c>
      <c r="JPH42" s="881" t="e">
        <v>#N/A</v>
      </c>
      <c r="JPI42" s="881" t="e">
        <v>#N/A</v>
      </c>
      <c r="JPJ42" s="881" t="e">
        <v>#N/A</v>
      </c>
      <c r="JPK42" s="881" t="e">
        <v>#N/A</v>
      </c>
      <c r="JPL42" s="881" t="e">
        <v>#N/A</v>
      </c>
      <c r="JPM42" s="881" t="e">
        <v>#N/A</v>
      </c>
      <c r="JPN42" s="881" t="e">
        <v>#N/A</v>
      </c>
      <c r="JPO42" s="881" t="e">
        <v>#N/A</v>
      </c>
      <c r="JPP42" s="881" t="e">
        <v>#N/A</v>
      </c>
      <c r="JPQ42" s="881" t="e">
        <v>#N/A</v>
      </c>
      <c r="JPR42" s="881" t="e">
        <v>#N/A</v>
      </c>
      <c r="JPS42" s="881" t="e">
        <v>#N/A</v>
      </c>
      <c r="JPT42" s="881" t="e">
        <v>#N/A</v>
      </c>
      <c r="JPU42" s="881" t="e">
        <v>#N/A</v>
      </c>
      <c r="JPV42" s="881" t="e">
        <v>#N/A</v>
      </c>
      <c r="JPW42" s="881" t="e">
        <v>#N/A</v>
      </c>
      <c r="JPX42" s="881" t="e">
        <v>#N/A</v>
      </c>
      <c r="JPY42" s="881" t="e">
        <v>#N/A</v>
      </c>
      <c r="JPZ42" s="881" t="e">
        <v>#N/A</v>
      </c>
      <c r="JQA42" s="881" t="e">
        <v>#N/A</v>
      </c>
      <c r="JQB42" s="881" t="e">
        <v>#N/A</v>
      </c>
      <c r="JQC42" s="881" t="e">
        <v>#N/A</v>
      </c>
      <c r="JQD42" s="881" t="e">
        <v>#N/A</v>
      </c>
      <c r="JQE42" s="881" t="e">
        <v>#N/A</v>
      </c>
      <c r="JQF42" s="881" t="e">
        <v>#N/A</v>
      </c>
      <c r="JQG42" s="881" t="e">
        <v>#N/A</v>
      </c>
      <c r="JQH42" s="881" t="e">
        <v>#N/A</v>
      </c>
      <c r="JQI42" s="881" t="e">
        <v>#N/A</v>
      </c>
      <c r="JQJ42" s="881" t="e">
        <v>#N/A</v>
      </c>
      <c r="JQK42" s="881" t="e">
        <v>#N/A</v>
      </c>
      <c r="JQL42" s="881" t="e">
        <v>#N/A</v>
      </c>
      <c r="JQM42" s="881" t="e">
        <v>#N/A</v>
      </c>
      <c r="JQN42" s="881" t="e">
        <v>#N/A</v>
      </c>
      <c r="JQO42" s="881" t="e">
        <v>#N/A</v>
      </c>
      <c r="JQP42" s="881" t="e">
        <v>#N/A</v>
      </c>
      <c r="JQQ42" s="881" t="e">
        <v>#N/A</v>
      </c>
      <c r="JQR42" s="881" t="e">
        <v>#N/A</v>
      </c>
      <c r="JQS42" s="881" t="e">
        <v>#N/A</v>
      </c>
      <c r="JQT42" s="881" t="e">
        <v>#N/A</v>
      </c>
      <c r="JQU42" s="881" t="e">
        <v>#N/A</v>
      </c>
      <c r="JQV42" s="881" t="e">
        <v>#N/A</v>
      </c>
      <c r="JQW42" s="881" t="e">
        <v>#N/A</v>
      </c>
      <c r="JQX42" s="881" t="e">
        <v>#N/A</v>
      </c>
      <c r="JQY42" s="881" t="e">
        <v>#N/A</v>
      </c>
      <c r="JQZ42" s="881" t="e">
        <v>#N/A</v>
      </c>
      <c r="JRA42" s="881" t="e">
        <v>#N/A</v>
      </c>
      <c r="JRB42" s="881" t="e">
        <v>#N/A</v>
      </c>
      <c r="JRC42" s="881" t="e">
        <v>#N/A</v>
      </c>
      <c r="JRD42" s="881" t="e">
        <v>#N/A</v>
      </c>
      <c r="JRE42" s="881" t="e">
        <v>#N/A</v>
      </c>
      <c r="JRF42" s="881" t="e">
        <v>#N/A</v>
      </c>
      <c r="JRG42" s="881" t="e">
        <v>#N/A</v>
      </c>
      <c r="JRH42" s="881" t="e">
        <v>#N/A</v>
      </c>
      <c r="JRI42" s="881" t="e">
        <v>#N/A</v>
      </c>
      <c r="JRJ42" s="881" t="e">
        <v>#N/A</v>
      </c>
      <c r="JRK42" s="881" t="e">
        <v>#N/A</v>
      </c>
      <c r="JRL42" s="881" t="e">
        <v>#N/A</v>
      </c>
      <c r="JRM42" s="881" t="e">
        <v>#N/A</v>
      </c>
      <c r="JRN42" s="881" t="e">
        <v>#N/A</v>
      </c>
      <c r="JRO42" s="881" t="e">
        <v>#N/A</v>
      </c>
      <c r="JRP42" s="881" t="e">
        <v>#N/A</v>
      </c>
      <c r="JRQ42" s="881" t="e">
        <v>#N/A</v>
      </c>
      <c r="JRR42" s="881" t="e">
        <v>#N/A</v>
      </c>
      <c r="JRS42" s="881" t="e">
        <v>#N/A</v>
      </c>
      <c r="JRT42" s="881" t="e">
        <v>#N/A</v>
      </c>
      <c r="JRU42" s="881" t="e">
        <v>#N/A</v>
      </c>
      <c r="JRV42" s="881" t="e">
        <v>#N/A</v>
      </c>
      <c r="JRW42" s="881" t="e">
        <v>#N/A</v>
      </c>
      <c r="JRX42" s="881" t="e">
        <v>#N/A</v>
      </c>
      <c r="JRY42" s="881" t="e">
        <v>#N/A</v>
      </c>
      <c r="JRZ42" s="881" t="e">
        <v>#N/A</v>
      </c>
      <c r="JSA42" s="881" t="e">
        <v>#N/A</v>
      </c>
      <c r="JSB42" s="881" t="e">
        <v>#N/A</v>
      </c>
      <c r="JSC42" s="881" t="e">
        <v>#N/A</v>
      </c>
      <c r="JSD42" s="881" t="e">
        <v>#N/A</v>
      </c>
      <c r="JSE42" s="881" t="e">
        <v>#N/A</v>
      </c>
      <c r="JSF42" s="881" t="e">
        <v>#N/A</v>
      </c>
      <c r="JSG42" s="881" t="e">
        <v>#N/A</v>
      </c>
      <c r="JSH42" s="881" t="e">
        <v>#N/A</v>
      </c>
      <c r="JSI42" s="881" t="e">
        <v>#N/A</v>
      </c>
      <c r="JSJ42" s="881" t="e">
        <v>#N/A</v>
      </c>
      <c r="JSK42" s="881" t="e">
        <v>#N/A</v>
      </c>
      <c r="JSL42" s="881" t="e">
        <v>#N/A</v>
      </c>
      <c r="JSM42" s="881" t="e">
        <v>#N/A</v>
      </c>
      <c r="JSN42" s="881" t="e">
        <v>#N/A</v>
      </c>
      <c r="JSO42" s="881" t="e">
        <v>#N/A</v>
      </c>
      <c r="JSP42" s="881" t="e">
        <v>#N/A</v>
      </c>
      <c r="JSQ42" s="881" t="e">
        <v>#N/A</v>
      </c>
      <c r="JSR42" s="881" t="e">
        <v>#N/A</v>
      </c>
      <c r="JSS42" s="881" t="e">
        <v>#N/A</v>
      </c>
      <c r="JST42" s="881" t="e">
        <v>#N/A</v>
      </c>
      <c r="JSU42" s="881" t="e">
        <v>#N/A</v>
      </c>
      <c r="JSV42" s="881" t="e">
        <v>#N/A</v>
      </c>
      <c r="JSW42" s="881" t="e">
        <v>#N/A</v>
      </c>
      <c r="JSX42" s="881" t="e">
        <v>#N/A</v>
      </c>
      <c r="JSY42" s="881" t="e">
        <v>#N/A</v>
      </c>
      <c r="JSZ42" s="881" t="e">
        <v>#N/A</v>
      </c>
      <c r="JTA42" s="881" t="e">
        <v>#N/A</v>
      </c>
      <c r="JTB42" s="881" t="e">
        <v>#N/A</v>
      </c>
      <c r="JTC42" s="881" t="e">
        <v>#N/A</v>
      </c>
      <c r="JTD42" s="881" t="e">
        <v>#N/A</v>
      </c>
      <c r="JTE42" s="881" t="e">
        <v>#N/A</v>
      </c>
      <c r="JTF42" s="881" t="e">
        <v>#N/A</v>
      </c>
      <c r="JTG42" s="881" t="e">
        <v>#N/A</v>
      </c>
      <c r="JTH42" s="881" t="e">
        <v>#N/A</v>
      </c>
      <c r="JTI42" s="881" t="e">
        <v>#N/A</v>
      </c>
      <c r="JTJ42" s="881" t="e">
        <v>#N/A</v>
      </c>
      <c r="JTK42" s="881" t="e">
        <v>#N/A</v>
      </c>
      <c r="JTL42" s="881" t="e">
        <v>#N/A</v>
      </c>
      <c r="JTM42" s="881" t="e">
        <v>#N/A</v>
      </c>
      <c r="JTN42" s="881" t="e">
        <v>#N/A</v>
      </c>
      <c r="JTO42" s="881" t="e">
        <v>#N/A</v>
      </c>
      <c r="JTP42" s="881" t="e">
        <v>#N/A</v>
      </c>
      <c r="JTQ42" s="881" t="e">
        <v>#N/A</v>
      </c>
      <c r="JTR42" s="881" t="e">
        <v>#N/A</v>
      </c>
      <c r="JTS42" s="881" t="e">
        <v>#N/A</v>
      </c>
      <c r="JTT42" s="881" t="e">
        <v>#N/A</v>
      </c>
      <c r="JTU42" s="881" t="e">
        <v>#N/A</v>
      </c>
      <c r="JTV42" s="881" t="e">
        <v>#N/A</v>
      </c>
      <c r="JTW42" s="881" t="e">
        <v>#N/A</v>
      </c>
      <c r="JTX42" s="881" t="e">
        <v>#N/A</v>
      </c>
      <c r="JTY42" s="881" t="e">
        <v>#N/A</v>
      </c>
      <c r="JTZ42" s="881" t="e">
        <v>#N/A</v>
      </c>
      <c r="JUA42" s="881" t="e">
        <v>#N/A</v>
      </c>
      <c r="JUB42" s="881" t="e">
        <v>#N/A</v>
      </c>
      <c r="JUC42" s="881" t="e">
        <v>#N/A</v>
      </c>
      <c r="JUD42" s="881" t="e">
        <v>#N/A</v>
      </c>
      <c r="JUE42" s="881" t="e">
        <v>#N/A</v>
      </c>
      <c r="JUF42" s="881" t="e">
        <v>#N/A</v>
      </c>
      <c r="JUG42" s="881" t="e">
        <v>#N/A</v>
      </c>
      <c r="JUH42" s="881" t="e">
        <v>#N/A</v>
      </c>
      <c r="JUI42" s="881" t="e">
        <v>#N/A</v>
      </c>
      <c r="JUJ42" s="881" t="e">
        <v>#N/A</v>
      </c>
      <c r="JUK42" s="881" t="e">
        <v>#N/A</v>
      </c>
      <c r="JUL42" s="881" t="e">
        <v>#N/A</v>
      </c>
      <c r="JUM42" s="881" t="e">
        <v>#N/A</v>
      </c>
      <c r="JUN42" s="881" t="e">
        <v>#N/A</v>
      </c>
      <c r="JUO42" s="881" t="e">
        <v>#N/A</v>
      </c>
      <c r="JUP42" s="881" t="e">
        <v>#N/A</v>
      </c>
      <c r="JUQ42" s="881" t="e">
        <v>#N/A</v>
      </c>
      <c r="JUR42" s="881" t="e">
        <v>#N/A</v>
      </c>
      <c r="JUS42" s="881" t="e">
        <v>#N/A</v>
      </c>
      <c r="JUT42" s="881" t="e">
        <v>#N/A</v>
      </c>
      <c r="JUU42" s="881" t="e">
        <v>#N/A</v>
      </c>
      <c r="JUV42" s="881" t="e">
        <v>#N/A</v>
      </c>
      <c r="JUW42" s="881" t="e">
        <v>#N/A</v>
      </c>
      <c r="JUX42" s="881" t="e">
        <v>#N/A</v>
      </c>
      <c r="JUY42" s="881" t="e">
        <v>#N/A</v>
      </c>
      <c r="JUZ42" s="881" t="e">
        <v>#N/A</v>
      </c>
      <c r="JVA42" s="881" t="e">
        <v>#N/A</v>
      </c>
      <c r="JVB42" s="881" t="e">
        <v>#N/A</v>
      </c>
      <c r="JVC42" s="881" t="e">
        <v>#N/A</v>
      </c>
      <c r="JVD42" s="881" t="e">
        <v>#N/A</v>
      </c>
      <c r="JVE42" s="881" t="e">
        <v>#N/A</v>
      </c>
      <c r="JVF42" s="881" t="e">
        <v>#N/A</v>
      </c>
      <c r="JVG42" s="881" t="e">
        <v>#N/A</v>
      </c>
      <c r="JVH42" s="881" t="e">
        <v>#N/A</v>
      </c>
      <c r="JVI42" s="881" t="e">
        <v>#N/A</v>
      </c>
      <c r="JVJ42" s="881" t="e">
        <v>#N/A</v>
      </c>
      <c r="JVK42" s="881" t="e">
        <v>#N/A</v>
      </c>
      <c r="JVL42" s="881" t="e">
        <v>#N/A</v>
      </c>
      <c r="JVM42" s="881" t="e">
        <v>#N/A</v>
      </c>
      <c r="JVN42" s="881" t="e">
        <v>#N/A</v>
      </c>
      <c r="JVO42" s="881" t="e">
        <v>#N/A</v>
      </c>
      <c r="JVP42" s="881" t="e">
        <v>#N/A</v>
      </c>
      <c r="JVQ42" s="881" t="e">
        <v>#N/A</v>
      </c>
      <c r="JVR42" s="881" t="e">
        <v>#N/A</v>
      </c>
      <c r="JVS42" s="881" t="e">
        <v>#N/A</v>
      </c>
      <c r="JVT42" s="881" t="e">
        <v>#N/A</v>
      </c>
      <c r="JVU42" s="881" t="e">
        <v>#N/A</v>
      </c>
      <c r="JVV42" s="881" t="e">
        <v>#N/A</v>
      </c>
      <c r="JVW42" s="881" t="e">
        <v>#N/A</v>
      </c>
      <c r="JVX42" s="881" t="e">
        <v>#N/A</v>
      </c>
      <c r="JVY42" s="881" t="e">
        <v>#N/A</v>
      </c>
      <c r="JVZ42" s="881" t="e">
        <v>#N/A</v>
      </c>
      <c r="JWA42" s="881" t="e">
        <v>#N/A</v>
      </c>
      <c r="JWB42" s="881" t="e">
        <v>#N/A</v>
      </c>
      <c r="JWC42" s="881" t="e">
        <v>#N/A</v>
      </c>
      <c r="JWD42" s="881" t="e">
        <v>#N/A</v>
      </c>
      <c r="JWE42" s="881" t="e">
        <v>#N/A</v>
      </c>
      <c r="JWF42" s="881" t="e">
        <v>#N/A</v>
      </c>
      <c r="JWG42" s="881" t="e">
        <v>#N/A</v>
      </c>
      <c r="JWH42" s="881" t="e">
        <v>#N/A</v>
      </c>
      <c r="JWI42" s="881" t="e">
        <v>#N/A</v>
      </c>
      <c r="JWJ42" s="881" t="e">
        <v>#N/A</v>
      </c>
      <c r="JWK42" s="881" t="e">
        <v>#N/A</v>
      </c>
      <c r="JWL42" s="881" t="e">
        <v>#N/A</v>
      </c>
      <c r="JWM42" s="881" t="e">
        <v>#N/A</v>
      </c>
      <c r="JWN42" s="881" t="e">
        <v>#N/A</v>
      </c>
      <c r="JWO42" s="881" t="e">
        <v>#N/A</v>
      </c>
      <c r="JWP42" s="881" t="e">
        <v>#N/A</v>
      </c>
      <c r="JWQ42" s="881" t="e">
        <v>#N/A</v>
      </c>
      <c r="JWR42" s="881" t="e">
        <v>#N/A</v>
      </c>
      <c r="JWS42" s="881" t="e">
        <v>#N/A</v>
      </c>
      <c r="JWT42" s="881" t="e">
        <v>#N/A</v>
      </c>
      <c r="JWU42" s="881" t="e">
        <v>#N/A</v>
      </c>
      <c r="JWV42" s="881" t="e">
        <v>#N/A</v>
      </c>
      <c r="JWW42" s="881" t="e">
        <v>#N/A</v>
      </c>
      <c r="JWX42" s="881" t="e">
        <v>#N/A</v>
      </c>
      <c r="JWY42" s="881" t="e">
        <v>#N/A</v>
      </c>
      <c r="JWZ42" s="881" t="e">
        <v>#N/A</v>
      </c>
      <c r="JXA42" s="881" t="e">
        <v>#N/A</v>
      </c>
      <c r="JXB42" s="881" t="e">
        <v>#N/A</v>
      </c>
      <c r="JXC42" s="881" t="e">
        <v>#N/A</v>
      </c>
      <c r="JXD42" s="881" t="e">
        <v>#N/A</v>
      </c>
      <c r="JXE42" s="881" t="e">
        <v>#N/A</v>
      </c>
      <c r="JXF42" s="881" t="e">
        <v>#N/A</v>
      </c>
      <c r="JXG42" s="881" t="e">
        <v>#N/A</v>
      </c>
      <c r="JXH42" s="881" t="e">
        <v>#N/A</v>
      </c>
      <c r="JXI42" s="881" t="e">
        <v>#N/A</v>
      </c>
      <c r="JXJ42" s="881" t="e">
        <v>#N/A</v>
      </c>
      <c r="JXK42" s="881" t="e">
        <v>#N/A</v>
      </c>
      <c r="JXL42" s="881" t="e">
        <v>#N/A</v>
      </c>
      <c r="JXM42" s="881" t="e">
        <v>#N/A</v>
      </c>
      <c r="JXN42" s="881" t="e">
        <v>#N/A</v>
      </c>
      <c r="JXO42" s="881" t="e">
        <v>#N/A</v>
      </c>
      <c r="JXP42" s="881" t="e">
        <v>#N/A</v>
      </c>
      <c r="JXQ42" s="881" t="e">
        <v>#N/A</v>
      </c>
      <c r="JXR42" s="881" t="e">
        <v>#N/A</v>
      </c>
      <c r="JXS42" s="881" t="e">
        <v>#N/A</v>
      </c>
      <c r="JXT42" s="881" t="e">
        <v>#N/A</v>
      </c>
      <c r="JXU42" s="881" t="e">
        <v>#N/A</v>
      </c>
      <c r="JXV42" s="881" t="e">
        <v>#N/A</v>
      </c>
      <c r="JXW42" s="881" t="e">
        <v>#N/A</v>
      </c>
      <c r="JXX42" s="881" t="e">
        <v>#N/A</v>
      </c>
      <c r="JXY42" s="881" t="e">
        <v>#N/A</v>
      </c>
      <c r="JXZ42" s="881" t="e">
        <v>#N/A</v>
      </c>
      <c r="JYA42" s="881" t="e">
        <v>#N/A</v>
      </c>
      <c r="JYB42" s="881" t="e">
        <v>#N/A</v>
      </c>
      <c r="JYC42" s="881" t="e">
        <v>#N/A</v>
      </c>
      <c r="JYD42" s="881" t="e">
        <v>#N/A</v>
      </c>
      <c r="JYE42" s="881" t="e">
        <v>#N/A</v>
      </c>
      <c r="JYF42" s="881" t="e">
        <v>#N/A</v>
      </c>
      <c r="JYG42" s="881" t="e">
        <v>#N/A</v>
      </c>
      <c r="JYH42" s="881" t="e">
        <v>#N/A</v>
      </c>
      <c r="JYI42" s="881" t="e">
        <v>#N/A</v>
      </c>
      <c r="JYJ42" s="881" t="e">
        <v>#N/A</v>
      </c>
      <c r="JYK42" s="881" t="e">
        <v>#N/A</v>
      </c>
      <c r="JYL42" s="881" t="e">
        <v>#N/A</v>
      </c>
      <c r="JYM42" s="881" t="e">
        <v>#N/A</v>
      </c>
      <c r="JYN42" s="881" t="e">
        <v>#N/A</v>
      </c>
      <c r="JYO42" s="881" t="e">
        <v>#N/A</v>
      </c>
      <c r="JYP42" s="881" t="e">
        <v>#N/A</v>
      </c>
      <c r="JYQ42" s="881" t="e">
        <v>#N/A</v>
      </c>
      <c r="JYR42" s="881" t="e">
        <v>#N/A</v>
      </c>
      <c r="JYS42" s="881" t="e">
        <v>#N/A</v>
      </c>
      <c r="JYT42" s="881" t="e">
        <v>#N/A</v>
      </c>
      <c r="JYU42" s="881" t="e">
        <v>#N/A</v>
      </c>
      <c r="JYV42" s="881" t="e">
        <v>#N/A</v>
      </c>
      <c r="JYW42" s="881" t="e">
        <v>#N/A</v>
      </c>
      <c r="JYX42" s="881" t="e">
        <v>#N/A</v>
      </c>
      <c r="JYY42" s="881" t="e">
        <v>#N/A</v>
      </c>
      <c r="JYZ42" s="881" t="e">
        <v>#N/A</v>
      </c>
      <c r="JZA42" s="881" t="e">
        <v>#N/A</v>
      </c>
      <c r="JZB42" s="881" t="e">
        <v>#N/A</v>
      </c>
      <c r="JZC42" s="881" t="e">
        <v>#N/A</v>
      </c>
      <c r="JZD42" s="881" t="e">
        <v>#N/A</v>
      </c>
      <c r="JZE42" s="881" t="e">
        <v>#N/A</v>
      </c>
      <c r="JZF42" s="881" t="e">
        <v>#N/A</v>
      </c>
      <c r="JZG42" s="881" t="e">
        <v>#N/A</v>
      </c>
      <c r="JZH42" s="881" t="e">
        <v>#N/A</v>
      </c>
      <c r="JZI42" s="881" t="e">
        <v>#N/A</v>
      </c>
      <c r="JZJ42" s="881" t="e">
        <v>#N/A</v>
      </c>
      <c r="JZK42" s="881" t="e">
        <v>#N/A</v>
      </c>
      <c r="JZL42" s="881" t="e">
        <v>#N/A</v>
      </c>
      <c r="JZM42" s="881" t="e">
        <v>#N/A</v>
      </c>
      <c r="JZN42" s="881" t="e">
        <v>#N/A</v>
      </c>
      <c r="JZO42" s="881" t="e">
        <v>#N/A</v>
      </c>
      <c r="JZP42" s="881" t="e">
        <v>#N/A</v>
      </c>
      <c r="JZQ42" s="881" t="e">
        <v>#N/A</v>
      </c>
      <c r="JZR42" s="881" t="e">
        <v>#N/A</v>
      </c>
      <c r="JZS42" s="881" t="e">
        <v>#N/A</v>
      </c>
      <c r="JZT42" s="881" t="e">
        <v>#N/A</v>
      </c>
      <c r="JZU42" s="881" t="e">
        <v>#N/A</v>
      </c>
      <c r="JZV42" s="881" t="e">
        <v>#N/A</v>
      </c>
      <c r="JZW42" s="881" t="e">
        <v>#N/A</v>
      </c>
      <c r="JZX42" s="881" t="e">
        <v>#N/A</v>
      </c>
      <c r="JZY42" s="881" t="e">
        <v>#N/A</v>
      </c>
      <c r="JZZ42" s="881" t="e">
        <v>#N/A</v>
      </c>
      <c r="KAA42" s="881" t="e">
        <v>#N/A</v>
      </c>
      <c r="KAB42" s="881" t="e">
        <v>#N/A</v>
      </c>
      <c r="KAC42" s="881" t="e">
        <v>#N/A</v>
      </c>
      <c r="KAD42" s="881" t="e">
        <v>#N/A</v>
      </c>
      <c r="KAE42" s="881" t="e">
        <v>#N/A</v>
      </c>
      <c r="KAF42" s="881" t="e">
        <v>#N/A</v>
      </c>
      <c r="KAG42" s="881" t="e">
        <v>#N/A</v>
      </c>
      <c r="KAH42" s="881" t="e">
        <v>#N/A</v>
      </c>
      <c r="KAI42" s="881" t="e">
        <v>#N/A</v>
      </c>
      <c r="KAJ42" s="881" t="e">
        <v>#N/A</v>
      </c>
      <c r="KAK42" s="881" t="e">
        <v>#N/A</v>
      </c>
      <c r="KAL42" s="881" t="e">
        <v>#N/A</v>
      </c>
      <c r="KAM42" s="881" t="e">
        <v>#N/A</v>
      </c>
      <c r="KAN42" s="881" t="e">
        <v>#N/A</v>
      </c>
      <c r="KAO42" s="881" t="e">
        <v>#N/A</v>
      </c>
      <c r="KAP42" s="881" t="e">
        <v>#N/A</v>
      </c>
      <c r="KAQ42" s="881" t="e">
        <v>#N/A</v>
      </c>
      <c r="KAR42" s="881" t="e">
        <v>#N/A</v>
      </c>
      <c r="KAS42" s="881" t="e">
        <v>#N/A</v>
      </c>
      <c r="KAT42" s="881" t="e">
        <v>#N/A</v>
      </c>
      <c r="KAU42" s="881" t="e">
        <v>#N/A</v>
      </c>
      <c r="KAV42" s="881" t="e">
        <v>#N/A</v>
      </c>
      <c r="KAW42" s="881" t="e">
        <v>#N/A</v>
      </c>
      <c r="KAX42" s="881" t="e">
        <v>#N/A</v>
      </c>
      <c r="KAY42" s="881" t="e">
        <v>#N/A</v>
      </c>
      <c r="KAZ42" s="881" t="e">
        <v>#N/A</v>
      </c>
      <c r="KBA42" s="881" t="e">
        <v>#N/A</v>
      </c>
      <c r="KBB42" s="881" t="e">
        <v>#N/A</v>
      </c>
      <c r="KBC42" s="881" t="e">
        <v>#N/A</v>
      </c>
      <c r="KBD42" s="881" t="e">
        <v>#N/A</v>
      </c>
      <c r="KBE42" s="881" t="e">
        <v>#N/A</v>
      </c>
      <c r="KBF42" s="881" t="e">
        <v>#N/A</v>
      </c>
      <c r="KBG42" s="881" t="e">
        <v>#N/A</v>
      </c>
      <c r="KBH42" s="881" t="e">
        <v>#N/A</v>
      </c>
      <c r="KBI42" s="881" t="e">
        <v>#N/A</v>
      </c>
      <c r="KBJ42" s="881" t="e">
        <v>#N/A</v>
      </c>
      <c r="KBK42" s="881" t="e">
        <v>#N/A</v>
      </c>
      <c r="KBL42" s="881" t="e">
        <v>#N/A</v>
      </c>
      <c r="KBM42" s="881" t="e">
        <v>#N/A</v>
      </c>
      <c r="KBN42" s="881" t="e">
        <v>#N/A</v>
      </c>
      <c r="KBO42" s="881" t="e">
        <v>#N/A</v>
      </c>
      <c r="KBP42" s="881" t="e">
        <v>#N/A</v>
      </c>
      <c r="KBQ42" s="881" t="e">
        <v>#N/A</v>
      </c>
      <c r="KBR42" s="881" t="e">
        <v>#N/A</v>
      </c>
      <c r="KBS42" s="881" t="e">
        <v>#N/A</v>
      </c>
      <c r="KBT42" s="881" t="e">
        <v>#N/A</v>
      </c>
      <c r="KBU42" s="881" t="e">
        <v>#N/A</v>
      </c>
      <c r="KBV42" s="881" t="e">
        <v>#N/A</v>
      </c>
      <c r="KBW42" s="881" t="e">
        <v>#N/A</v>
      </c>
      <c r="KBX42" s="881" t="e">
        <v>#N/A</v>
      </c>
      <c r="KBY42" s="881" t="e">
        <v>#N/A</v>
      </c>
      <c r="KBZ42" s="881" t="e">
        <v>#N/A</v>
      </c>
      <c r="KCA42" s="881" t="e">
        <v>#N/A</v>
      </c>
      <c r="KCB42" s="881" t="e">
        <v>#N/A</v>
      </c>
      <c r="KCC42" s="881" t="e">
        <v>#N/A</v>
      </c>
      <c r="KCD42" s="881" t="e">
        <v>#N/A</v>
      </c>
      <c r="KCE42" s="881" t="e">
        <v>#N/A</v>
      </c>
      <c r="KCF42" s="881" t="e">
        <v>#N/A</v>
      </c>
      <c r="KCG42" s="881" t="e">
        <v>#N/A</v>
      </c>
      <c r="KCH42" s="881" t="e">
        <v>#N/A</v>
      </c>
      <c r="KCI42" s="881" t="e">
        <v>#N/A</v>
      </c>
      <c r="KCJ42" s="881" t="e">
        <v>#N/A</v>
      </c>
      <c r="KCK42" s="881" t="e">
        <v>#N/A</v>
      </c>
      <c r="KCL42" s="881" t="e">
        <v>#N/A</v>
      </c>
      <c r="KCM42" s="881" t="e">
        <v>#N/A</v>
      </c>
      <c r="KCN42" s="881" t="e">
        <v>#N/A</v>
      </c>
      <c r="KCO42" s="881" t="e">
        <v>#N/A</v>
      </c>
      <c r="KCP42" s="881" t="e">
        <v>#N/A</v>
      </c>
      <c r="KCQ42" s="881" t="e">
        <v>#N/A</v>
      </c>
      <c r="KCR42" s="881" t="e">
        <v>#N/A</v>
      </c>
      <c r="KCS42" s="881" t="e">
        <v>#N/A</v>
      </c>
      <c r="KCT42" s="881" t="e">
        <v>#N/A</v>
      </c>
      <c r="KCU42" s="881" t="e">
        <v>#N/A</v>
      </c>
      <c r="KCV42" s="881" t="e">
        <v>#N/A</v>
      </c>
      <c r="KCW42" s="881" t="e">
        <v>#N/A</v>
      </c>
      <c r="KCX42" s="881" t="e">
        <v>#N/A</v>
      </c>
      <c r="KCY42" s="881" t="e">
        <v>#N/A</v>
      </c>
      <c r="KCZ42" s="881" t="e">
        <v>#N/A</v>
      </c>
      <c r="KDA42" s="881" t="e">
        <v>#N/A</v>
      </c>
      <c r="KDB42" s="881" t="e">
        <v>#N/A</v>
      </c>
      <c r="KDC42" s="881" t="e">
        <v>#N/A</v>
      </c>
      <c r="KDD42" s="881" t="e">
        <v>#N/A</v>
      </c>
      <c r="KDE42" s="881" t="e">
        <v>#N/A</v>
      </c>
      <c r="KDF42" s="881" t="e">
        <v>#N/A</v>
      </c>
      <c r="KDG42" s="881" t="e">
        <v>#N/A</v>
      </c>
      <c r="KDH42" s="881" t="e">
        <v>#N/A</v>
      </c>
      <c r="KDI42" s="881" t="e">
        <v>#N/A</v>
      </c>
      <c r="KDJ42" s="881" t="e">
        <v>#N/A</v>
      </c>
      <c r="KDK42" s="881" t="e">
        <v>#N/A</v>
      </c>
      <c r="KDL42" s="881" t="e">
        <v>#N/A</v>
      </c>
      <c r="KDM42" s="881" t="e">
        <v>#N/A</v>
      </c>
      <c r="KDN42" s="881" t="e">
        <v>#N/A</v>
      </c>
      <c r="KDO42" s="881" t="e">
        <v>#N/A</v>
      </c>
      <c r="KDP42" s="881" t="e">
        <v>#N/A</v>
      </c>
      <c r="KDQ42" s="881" t="e">
        <v>#N/A</v>
      </c>
      <c r="KDR42" s="881" t="e">
        <v>#N/A</v>
      </c>
      <c r="KDS42" s="881" t="e">
        <v>#N/A</v>
      </c>
      <c r="KDT42" s="881" t="e">
        <v>#N/A</v>
      </c>
      <c r="KDU42" s="881" t="e">
        <v>#N/A</v>
      </c>
      <c r="KDV42" s="881" t="e">
        <v>#N/A</v>
      </c>
      <c r="KDW42" s="881" t="e">
        <v>#N/A</v>
      </c>
      <c r="KDX42" s="881" t="e">
        <v>#N/A</v>
      </c>
      <c r="KDY42" s="881" t="e">
        <v>#N/A</v>
      </c>
      <c r="KDZ42" s="881" t="e">
        <v>#N/A</v>
      </c>
      <c r="KEA42" s="881" t="e">
        <v>#N/A</v>
      </c>
      <c r="KEB42" s="881" t="e">
        <v>#N/A</v>
      </c>
      <c r="KEC42" s="881" t="e">
        <v>#N/A</v>
      </c>
      <c r="KED42" s="881" t="e">
        <v>#N/A</v>
      </c>
      <c r="KEE42" s="881" t="e">
        <v>#N/A</v>
      </c>
      <c r="KEF42" s="881" t="e">
        <v>#N/A</v>
      </c>
      <c r="KEG42" s="881" t="e">
        <v>#N/A</v>
      </c>
      <c r="KEH42" s="881" t="e">
        <v>#N/A</v>
      </c>
      <c r="KEI42" s="881" t="e">
        <v>#N/A</v>
      </c>
      <c r="KEJ42" s="881" t="e">
        <v>#N/A</v>
      </c>
      <c r="KEK42" s="881" t="e">
        <v>#N/A</v>
      </c>
      <c r="KEL42" s="881" t="e">
        <v>#N/A</v>
      </c>
      <c r="KEM42" s="881" t="e">
        <v>#N/A</v>
      </c>
      <c r="KEN42" s="881" t="e">
        <v>#N/A</v>
      </c>
      <c r="KEO42" s="881" t="e">
        <v>#N/A</v>
      </c>
      <c r="KEP42" s="881" t="e">
        <v>#N/A</v>
      </c>
      <c r="KEQ42" s="881" t="e">
        <v>#N/A</v>
      </c>
      <c r="KER42" s="881" t="e">
        <v>#N/A</v>
      </c>
      <c r="KES42" s="881" t="e">
        <v>#N/A</v>
      </c>
      <c r="KET42" s="881" t="e">
        <v>#N/A</v>
      </c>
      <c r="KEU42" s="881" t="e">
        <v>#N/A</v>
      </c>
      <c r="KEV42" s="881" t="e">
        <v>#N/A</v>
      </c>
      <c r="KEW42" s="881" t="e">
        <v>#N/A</v>
      </c>
      <c r="KEX42" s="881" t="e">
        <v>#N/A</v>
      </c>
      <c r="KEY42" s="881" t="e">
        <v>#N/A</v>
      </c>
      <c r="KEZ42" s="881" t="e">
        <v>#N/A</v>
      </c>
      <c r="KFA42" s="881" t="e">
        <v>#N/A</v>
      </c>
      <c r="KFB42" s="881" t="e">
        <v>#N/A</v>
      </c>
      <c r="KFC42" s="881" t="e">
        <v>#N/A</v>
      </c>
      <c r="KFD42" s="881" t="e">
        <v>#N/A</v>
      </c>
      <c r="KFE42" s="881" t="e">
        <v>#N/A</v>
      </c>
      <c r="KFF42" s="881" t="e">
        <v>#N/A</v>
      </c>
      <c r="KFG42" s="881" t="e">
        <v>#N/A</v>
      </c>
      <c r="KFH42" s="881" t="e">
        <v>#N/A</v>
      </c>
      <c r="KFI42" s="881" t="e">
        <v>#N/A</v>
      </c>
      <c r="KFJ42" s="881" t="e">
        <v>#N/A</v>
      </c>
      <c r="KFK42" s="881" t="e">
        <v>#N/A</v>
      </c>
      <c r="KFL42" s="881" t="e">
        <v>#N/A</v>
      </c>
      <c r="KFM42" s="881" t="e">
        <v>#N/A</v>
      </c>
      <c r="KFN42" s="881" t="e">
        <v>#N/A</v>
      </c>
      <c r="KFO42" s="881" t="e">
        <v>#N/A</v>
      </c>
      <c r="KFP42" s="881" t="e">
        <v>#N/A</v>
      </c>
      <c r="KFQ42" s="881" t="e">
        <v>#N/A</v>
      </c>
      <c r="KFR42" s="881" t="e">
        <v>#N/A</v>
      </c>
      <c r="KFS42" s="881" t="e">
        <v>#N/A</v>
      </c>
      <c r="KFT42" s="881" t="e">
        <v>#N/A</v>
      </c>
      <c r="KFU42" s="881" t="e">
        <v>#N/A</v>
      </c>
      <c r="KFV42" s="881" t="e">
        <v>#N/A</v>
      </c>
      <c r="KFW42" s="881" t="e">
        <v>#N/A</v>
      </c>
      <c r="KFX42" s="881" t="e">
        <v>#N/A</v>
      </c>
      <c r="KFY42" s="881" t="e">
        <v>#N/A</v>
      </c>
      <c r="KFZ42" s="881" t="e">
        <v>#N/A</v>
      </c>
      <c r="KGA42" s="881" t="e">
        <v>#N/A</v>
      </c>
      <c r="KGB42" s="881" t="e">
        <v>#N/A</v>
      </c>
      <c r="KGC42" s="881" t="e">
        <v>#N/A</v>
      </c>
      <c r="KGD42" s="881" t="e">
        <v>#N/A</v>
      </c>
      <c r="KGE42" s="881" t="e">
        <v>#N/A</v>
      </c>
      <c r="KGF42" s="881" t="e">
        <v>#N/A</v>
      </c>
      <c r="KGG42" s="881" t="e">
        <v>#N/A</v>
      </c>
      <c r="KGH42" s="881" t="e">
        <v>#N/A</v>
      </c>
      <c r="KGI42" s="881" t="e">
        <v>#N/A</v>
      </c>
      <c r="KGJ42" s="881" t="e">
        <v>#N/A</v>
      </c>
      <c r="KGK42" s="881" t="e">
        <v>#N/A</v>
      </c>
      <c r="KGL42" s="881" t="e">
        <v>#N/A</v>
      </c>
      <c r="KGM42" s="881" t="e">
        <v>#N/A</v>
      </c>
      <c r="KGN42" s="881" t="e">
        <v>#N/A</v>
      </c>
      <c r="KGO42" s="881" t="e">
        <v>#N/A</v>
      </c>
      <c r="KGP42" s="881" t="e">
        <v>#N/A</v>
      </c>
      <c r="KGQ42" s="881" t="e">
        <v>#N/A</v>
      </c>
      <c r="KGR42" s="881" t="e">
        <v>#N/A</v>
      </c>
      <c r="KGS42" s="881" t="e">
        <v>#N/A</v>
      </c>
      <c r="KGT42" s="881" t="e">
        <v>#N/A</v>
      </c>
      <c r="KGU42" s="881" t="e">
        <v>#N/A</v>
      </c>
      <c r="KGV42" s="881" t="e">
        <v>#N/A</v>
      </c>
      <c r="KGW42" s="881" t="e">
        <v>#N/A</v>
      </c>
      <c r="KGX42" s="881" t="e">
        <v>#N/A</v>
      </c>
      <c r="KGY42" s="881" t="e">
        <v>#N/A</v>
      </c>
      <c r="KGZ42" s="881" t="e">
        <v>#N/A</v>
      </c>
      <c r="KHA42" s="881" t="e">
        <v>#N/A</v>
      </c>
      <c r="KHB42" s="881" t="e">
        <v>#N/A</v>
      </c>
      <c r="KHC42" s="881" t="e">
        <v>#N/A</v>
      </c>
      <c r="KHD42" s="881" t="e">
        <v>#N/A</v>
      </c>
      <c r="KHE42" s="881" t="e">
        <v>#N/A</v>
      </c>
      <c r="KHF42" s="881" t="e">
        <v>#N/A</v>
      </c>
      <c r="KHG42" s="881" t="e">
        <v>#N/A</v>
      </c>
      <c r="KHH42" s="881" t="e">
        <v>#N/A</v>
      </c>
      <c r="KHI42" s="881" t="e">
        <v>#N/A</v>
      </c>
      <c r="KHJ42" s="881" t="e">
        <v>#N/A</v>
      </c>
      <c r="KHK42" s="881" t="e">
        <v>#N/A</v>
      </c>
      <c r="KHL42" s="881" t="e">
        <v>#N/A</v>
      </c>
      <c r="KHM42" s="881" t="e">
        <v>#N/A</v>
      </c>
      <c r="KHN42" s="881" t="e">
        <v>#N/A</v>
      </c>
      <c r="KHO42" s="881" t="e">
        <v>#N/A</v>
      </c>
      <c r="KHP42" s="881" t="e">
        <v>#N/A</v>
      </c>
      <c r="KHQ42" s="881" t="e">
        <v>#N/A</v>
      </c>
      <c r="KHR42" s="881" t="e">
        <v>#N/A</v>
      </c>
      <c r="KHS42" s="881" t="e">
        <v>#N/A</v>
      </c>
      <c r="KHT42" s="881" t="e">
        <v>#N/A</v>
      </c>
      <c r="KHU42" s="881" t="e">
        <v>#N/A</v>
      </c>
      <c r="KHV42" s="881" t="e">
        <v>#N/A</v>
      </c>
      <c r="KHW42" s="881" t="e">
        <v>#N/A</v>
      </c>
      <c r="KHX42" s="881" t="e">
        <v>#N/A</v>
      </c>
      <c r="KHY42" s="881" t="e">
        <v>#N/A</v>
      </c>
      <c r="KHZ42" s="881" t="e">
        <v>#N/A</v>
      </c>
      <c r="KIA42" s="881" t="e">
        <v>#N/A</v>
      </c>
      <c r="KIB42" s="881" t="e">
        <v>#N/A</v>
      </c>
      <c r="KIC42" s="881" t="e">
        <v>#N/A</v>
      </c>
      <c r="KID42" s="881" t="e">
        <v>#N/A</v>
      </c>
      <c r="KIE42" s="881" t="e">
        <v>#N/A</v>
      </c>
      <c r="KIF42" s="881" t="e">
        <v>#N/A</v>
      </c>
      <c r="KIG42" s="881" t="e">
        <v>#N/A</v>
      </c>
      <c r="KIH42" s="881" t="e">
        <v>#N/A</v>
      </c>
      <c r="KII42" s="881" t="e">
        <v>#N/A</v>
      </c>
      <c r="KIJ42" s="881" t="e">
        <v>#N/A</v>
      </c>
      <c r="KIK42" s="881" t="e">
        <v>#N/A</v>
      </c>
      <c r="KIL42" s="881" t="e">
        <v>#N/A</v>
      </c>
      <c r="KIM42" s="881" t="e">
        <v>#N/A</v>
      </c>
      <c r="KIN42" s="881" t="e">
        <v>#N/A</v>
      </c>
      <c r="KIO42" s="881" t="e">
        <v>#N/A</v>
      </c>
      <c r="KIP42" s="881" t="e">
        <v>#N/A</v>
      </c>
      <c r="KIQ42" s="881" t="e">
        <v>#N/A</v>
      </c>
      <c r="KIR42" s="881" t="e">
        <v>#N/A</v>
      </c>
      <c r="KIS42" s="881" t="e">
        <v>#N/A</v>
      </c>
      <c r="KIT42" s="881" t="e">
        <v>#N/A</v>
      </c>
      <c r="KIU42" s="881" t="e">
        <v>#N/A</v>
      </c>
      <c r="KIV42" s="881" t="e">
        <v>#N/A</v>
      </c>
      <c r="KIW42" s="881" t="e">
        <v>#N/A</v>
      </c>
      <c r="KIX42" s="881" t="e">
        <v>#N/A</v>
      </c>
      <c r="KIY42" s="881" t="e">
        <v>#N/A</v>
      </c>
      <c r="KIZ42" s="881" t="e">
        <v>#N/A</v>
      </c>
      <c r="KJA42" s="881" t="e">
        <v>#N/A</v>
      </c>
      <c r="KJB42" s="881" t="e">
        <v>#N/A</v>
      </c>
      <c r="KJC42" s="881" t="e">
        <v>#N/A</v>
      </c>
      <c r="KJD42" s="881" t="e">
        <v>#N/A</v>
      </c>
      <c r="KJE42" s="881" t="e">
        <v>#N/A</v>
      </c>
      <c r="KJF42" s="881" t="e">
        <v>#N/A</v>
      </c>
      <c r="KJG42" s="881" t="e">
        <v>#N/A</v>
      </c>
      <c r="KJH42" s="881" t="e">
        <v>#N/A</v>
      </c>
      <c r="KJI42" s="881" t="e">
        <v>#N/A</v>
      </c>
      <c r="KJJ42" s="881" t="e">
        <v>#N/A</v>
      </c>
      <c r="KJK42" s="881" t="e">
        <v>#N/A</v>
      </c>
      <c r="KJL42" s="881" t="e">
        <v>#N/A</v>
      </c>
      <c r="KJM42" s="881" t="e">
        <v>#N/A</v>
      </c>
      <c r="KJN42" s="881" t="e">
        <v>#N/A</v>
      </c>
      <c r="KJO42" s="881" t="e">
        <v>#N/A</v>
      </c>
      <c r="KJP42" s="881" t="e">
        <v>#N/A</v>
      </c>
      <c r="KJQ42" s="881" t="e">
        <v>#N/A</v>
      </c>
      <c r="KJR42" s="881" t="e">
        <v>#N/A</v>
      </c>
      <c r="KJS42" s="881" t="e">
        <v>#N/A</v>
      </c>
      <c r="KJT42" s="881" t="e">
        <v>#N/A</v>
      </c>
      <c r="KJU42" s="881" t="e">
        <v>#N/A</v>
      </c>
      <c r="KJV42" s="881" t="e">
        <v>#N/A</v>
      </c>
      <c r="KJW42" s="881" t="e">
        <v>#N/A</v>
      </c>
      <c r="KJX42" s="881" t="e">
        <v>#N/A</v>
      </c>
      <c r="KJY42" s="881" t="e">
        <v>#N/A</v>
      </c>
      <c r="KJZ42" s="881" t="e">
        <v>#N/A</v>
      </c>
      <c r="KKA42" s="881" t="e">
        <v>#N/A</v>
      </c>
      <c r="KKB42" s="881" t="e">
        <v>#N/A</v>
      </c>
      <c r="KKC42" s="881" t="e">
        <v>#N/A</v>
      </c>
      <c r="KKD42" s="881" t="e">
        <v>#N/A</v>
      </c>
      <c r="KKE42" s="881" t="e">
        <v>#N/A</v>
      </c>
      <c r="KKF42" s="881" t="e">
        <v>#N/A</v>
      </c>
      <c r="KKG42" s="881" t="e">
        <v>#N/A</v>
      </c>
      <c r="KKH42" s="881" t="e">
        <v>#N/A</v>
      </c>
      <c r="KKI42" s="881" t="e">
        <v>#N/A</v>
      </c>
      <c r="KKJ42" s="881" t="e">
        <v>#N/A</v>
      </c>
      <c r="KKK42" s="881" t="e">
        <v>#N/A</v>
      </c>
      <c r="KKL42" s="881" t="e">
        <v>#N/A</v>
      </c>
      <c r="KKM42" s="881" t="e">
        <v>#N/A</v>
      </c>
      <c r="KKN42" s="881" t="e">
        <v>#N/A</v>
      </c>
      <c r="KKO42" s="881" t="e">
        <v>#N/A</v>
      </c>
      <c r="KKP42" s="881" t="e">
        <v>#N/A</v>
      </c>
      <c r="KKQ42" s="881" t="e">
        <v>#N/A</v>
      </c>
      <c r="KKR42" s="881" t="e">
        <v>#N/A</v>
      </c>
      <c r="KKS42" s="881" t="e">
        <v>#N/A</v>
      </c>
      <c r="KKT42" s="881" t="e">
        <v>#N/A</v>
      </c>
      <c r="KKU42" s="881" t="e">
        <v>#N/A</v>
      </c>
      <c r="KKV42" s="881" t="e">
        <v>#N/A</v>
      </c>
      <c r="KKW42" s="881" t="e">
        <v>#N/A</v>
      </c>
      <c r="KKX42" s="881" t="e">
        <v>#N/A</v>
      </c>
      <c r="KKY42" s="881" t="e">
        <v>#N/A</v>
      </c>
      <c r="KKZ42" s="881" t="e">
        <v>#N/A</v>
      </c>
      <c r="KLA42" s="881" t="e">
        <v>#N/A</v>
      </c>
      <c r="KLB42" s="881" t="e">
        <v>#N/A</v>
      </c>
      <c r="KLC42" s="881" t="e">
        <v>#N/A</v>
      </c>
      <c r="KLD42" s="881" t="e">
        <v>#N/A</v>
      </c>
      <c r="KLE42" s="881" t="e">
        <v>#N/A</v>
      </c>
      <c r="KLF42" s="881" t="e">
        <v>#N/A</v>
      </c>
      <c r="KLG42" s="881" t="e">
        <v>#N/A</v>
      </c>
      <c r="KLH42" s="881" t="e">
        <v>#N/A</v>
      </c>
      <c r="KLI42" s="881" t="e">
        <v>#N/A</v>
      </c>
      <c r="KLJ42" s="881" t="e">
        <v>#N/A</v>
      </c>
      <c r="KLK42" s="881" t="e">
        <v>#N/A</v>
      </c>
      <c r="KLL42" s="881" t="e">
        <v>#N/A</v>
      </c>
      <c r="KLM42" s="881" t="e">
        <v>#N/A</v>
      </c>
      <c r="KLN42" s="881" t="e">
        <v>#N/A</v>
      </c>
      <c r="KLO42" s="881" t="e">
        <v>#N/A</v>
      </c>
      <c r="KLP42" s="881" t="e">
        <v>#N/A</v>
      </c>
      <c r="KLQ42" s="881" t="e">
        <v>#N/A</v>
      </c>
      <c r="KLR42" s="881" t="e">
        <v>#N/A</v>
      </c>
      <c r="KLS42" s="881" t="e">
        <v>#N/A</v>
      </c>
      <c r="KLT42" s="881" t="e">
        <v>#N/A</v>
      </c>
      <c r="KLU42" s="881" t="e">
        <v>#N/A</v>
      </c>
      <c r="KLV42" s="881" t="e">
        <v>#N/A</v>
      </c>
      <c r="KLW42" s="881" t="e">
        <v>#N/A</v>
      </c>
      <c r="KLX42" s="881" t="e">
        <v>#N/A</v>
      </c>
      <c r="KLY42" s="881" t="e">
        <v>#N/A</v>
      </c>
      <c r="KLZ42" s="881" t="e">
        <v>#N/A</v>
      </c>
      <c r="KMA42" s="881" t="e">
        <v>#N/A</v>
      </c>
      <c r="KMB42" s="881" t="e">
        <v>#N/A</v>
      </c>
      <c r="KMC42" s="881" t="e">
        <v>#N/A</v>
      </c>
      <c r="KMD42" s="881" t="e">
        <v>#N/A</v>
      </c>
      <c r="KME42" s="881" t="e">
        <v>#N/A</v>
      </c>
      <c r="KMF42" s="881" t="e">
        <v>#N/A</v>
      </c>
      <c r="KMG42" s="881" t="e">
        <v>#N/A</v>
      </c>
      <c r="KMH42" s="881" t="e">
        <v>#N/A</v>
      </c>
      <c r="KMI42" s="881" t="e">
        <v>#N/A</v>
      </c>
      <c r="KMJ42" s="881" t="e">
        <v>#N/A</v>
      </c>
      <c r="KMK42" s="881" t="e">
        <v>#N/A</v>
      </c>
      <c r="KML42" s="881" t="e">
        <v>#N/A</v>
      </c>
      <c r="KMM42" s="881" t="e">
        <v>#N/A</v>
      </c>
      <c r="KMN42" s="881" t="e">
        <v>#N/A</v>
      </c>
      <c r="KMO42" s="881" t="e">
        <v>#N/A</v>
      </c>
      <c r="KMP42" s="881" t="e">
        <v>#N/A</v>
      </c>
      <c r="KMQ42" s="881" t="e">
        <v>#N/A</v>
      </c>
      <c r="KMR42" s="881" t="e">
        <v>#N/A</v>
      </c>
      <c r="KMS42" s="881" t="e">
        <v>#N/A</v>
      </c>
      <c r="KMT42" s="881" t="e">
        <v>#N/A</v>
      </c>
      <c r="KMU42" s="881" t="e">
        <v>#N/A</v>
      </c>
      <c r="KMV42" s="881" t="e">
        <v>#N/A</v>
      </c>
      <c r="KMW42" s="881" t="e">
        <v>#N/A</v>
      </c>
      <c r="KMX42" s="881" t="e">
        <v>#N/A</v>
      </c>
      <c r="KMY42" s="881" t="e">
        <v>#N/A</v>
      </c>
      <c r="KMZ42" s="881" t="e">
        <v>#N/A</v>
      </c>
      <c r="KNA42" s="881" t="e">
        <v>#N/A</v>
      </c>
      <c r="KNB42" s="881" t="e">
        <v>#N/A</v>
      </c>
      <c r="KNC42" s="881" t="e">
        <v>#N/A</v>
      </c>
      <c r="KND42" s="881" t="e">
        <v>#N/A</v>
      </c>
      <c r="KNE42" s="881" t="e">
        <v>#N/A</v>
      </c>
      <c r="KNF42" s="881" t="e">
        <v>#N/A</v>
      </c>
      <c r="KNG42" s="881" t="e">
        <v>#N/A</v>
      </c>
      <c r="KNH42" s="881" t="e">
        <v>#N/A</v>
      </c>
      <c r="KNI42" s="881" t="e">
        <v>#N/A</v>
      </c>
      <c r="KNJ42" s="881" t="e">
        <v>#N/A</v>
      </c>
      <c r="KNK42" s="881" t="e">
        <v>#N/A</v>
      </c>
      <c r="KNL42" s="881" t="e">
        <v>#N/A</v>
      </c>
      <c r="KNM42" s="881" t="e">
        <v>#N/A</v>
      </c>
      <c r="KNN42" s="881" t="e">
        <v>#N/A</v>
      </c>
      <c r="KNO42" s="881" t="e">
        <v>#N/A</v>
      </c>
      <c r="KNP42" s="881" t="e">
        <v>#N/A</v>
      </c>
      <c r="KNQ42" s="881" t="e">
        <v>#N/A</v>
      </c>
      <c r="KNR42" s="881" t="e">
        <v>#N/A</v>
      </c>
      <c r="KNS42" s="881" t="e">
        <v>#N/A</v>
      </c>
      <c r="KNT42" s="881" t="e">
        <v>#N/A</v>
      </c>
      <c r="KNU42" s="881" t="e">
        <v>#N/A</v>
      </c>
      <c r="KNV42" s="881" t="e">
        <v>#N/A</v>
      </c>
      <c r="KNW42" s="881" t="e">
        <v>#N/A</v>
      </c>
      <c r="KNX42" s="881" t="e">
        <v>#N/A</v>
      </c>
      <c r="KNY42" s="881" t="e">
        <v>#N/A</v>
      </c>
      <c r="KNZ42" s="881" t="e">
        <v>#N/A</v>
      </c>
      <c r="KOA42" s="881" t="e">
        <v>#N/A</v>
      </c>
      <c r="KOB42" s="881" t="e">
        <v>#N/A</v>
      </c>
      <c r="KOC42" s="881" t="e">
        <v>#N/A</v>
      </c>
      <c r="KOD42" s="881" t="e">
        <v>#N/A</v>
      </c>
      <c r="KOE42" s="881" t="e">
        <v>#N/A</v>
      </c>
      <c r="KOF42" s="881" t="e">
        <v>#N/A</v>
      </c>
      <c r="KOG42" s="881" t="e">
        <v>#N/A</v>
      </c>
      <c r="KOH42" s="881" t="e">
        <v>#N/A</v>
      </c>
      <c r="KOI42" s="881" t="e">
        <v>#N/A</v>
      </c>
      <c r="KOJ42" s="881" t="e">
        <v>#N/A</v>
      </c>
      <c r="KOK42" s="881" t="e">
        <v>#N/A</v>
      </c>
      <c r="KOL42" s="881" t="e">
        <v>#N/A</v>
      </c>
      <c r="KOM42" s="881" t="e">
        <v>#N/A</v>
      </c>
      <c r="KON42" s="881" t="e">
        <v>#N/A</v>
      </c>
      <c r="KOO42" s="881" t="e">
        <v>#N/A</v>
      </c>
      <c r="KOP42" s="881" t="e">
        <v>#N/A</v>
      </c>
      <c r="KOQ42" s="881" t="e">
        <v>#N/A</v>
      </c>
      <c r="KOR42" s="881" t="e">
        <v>#N/A</v>
      </c>
      <c r="KOS42" s="881" t="e">
        <v>#N/A</v>
      </c>
      <c r="KOT42" s="881" t="e">
        <v>#N/A</v>
      </c>
      <c r="KOU42" s="881" t="e">
        <v>#N/A</v>
      </c>
      <c r="KOV42" s="881" t="e">
        <v>#N/A</v>
      </c>
      <c r="KOW42" s="881" t="e">
        <v>#N/A</v>
      </c>
      <c r="KOX42" s="881" t="e">
        <v>#N/A</v>
      </c>
      <c r="KOY42" s="881" t="e">
        <v>#N/A</v>
      </c>
      <c r="KOZ42" s="881" t="e">
        <v>#N/A</v>
      </c>
      <c r="KPA42" s="881" t="e">
        <v>#N/A</v>
      </c>
      <c r="KPB42" s="881" t="e">
        <v>#N/A</v>
      </c>
      <c r="KPC42" s="881" t="e">
        <v>#N/A</v>
      </c>
      <c r="KPD42" s="881" t="e">
        <v>#N/A</v>
      </c>
      <c r="KPE42" s="881" t="e">
        <v>#N/A</v>
      </c>
      <c r="KPF42" s="881" t="e">
        <v>#N/A</v>
      </c>
      <c r="KPG42" s="881" t="e">
        <v>#N/A</v>
      </c>
      <c r="KPH42" s="881" t="e">
        <v>#N/A</v>
      </c>
      <c r="KPI42" s="881" t="e">
        <v>#N/A</v>
      </c>
      <c r="KPJ42" s="881" t="e">
        <v>#N/A</v>
      </c>
      <c r="KPK42" s="881" t="e">
        <v>#N/A</v>
      </c>
      <c r="KPL42" s="881" t="e">
        <v>#N/A</v>
      </c>
      <c r="KPM42" s="881" t="e">
        <v>#N/A</v>
      </c>
      <c r="KPN42" s="881" t="e">
        <v>#N/A</v>
      </c>
      <c r="KPO42" s="881" t="e">
        <v>#N/A</v>
      </c>
      <c r="KPP42" s="881" t="e">
        <v>#N/A</v>
      </c>
      <c r="KPQ42" s="881" t="e">
        <v>#N/A</v>
      </c>
      <c r="KPR42" s="881" t="e">
        <v>#N/A</v>
      </c>
      <c r="KPS42" s="881" t="e">
        <v>#N/A</v>
      </c>
      <c r="KPT42" s="881" t="e">
        <v>#N/A</v>
      </c>
      <c r="KPU42" s="881" t="e">
        <v>#N/A</v>
      </c>
      <c r="KPV42" s="881" t="e">
        <v>#N/A</v>
      </c>
      <c r="KPW42" s="881" t="e">
        <v>#N/A</v>
      </c>
      <c r="KPX42" s="881" t="e">
        <v>#N/A</v>
      </c>
      <c r="KPY42" s="881" t="e">
        <v>#N/A</v>
      </c>
      <c r="KPZ42" s="881" t="e">
        <v>#N/A</v>
      </c>
      <c r="KQA42" s="881" t="e">
        <v>#N/A</v>
      </c>
      <c r="KQB42" s="881" t="e">
        <v>#N/A</v>
      </c>
      <c r="KQC42" s="881" t="e">
        <v>#N/A</v>
      </c>
      <c r="KQD42" s="881" t="e">
        <v>#N/A</v>
      </c>
      <c r="KQE42" s="881" t="e">
        <v>#N/A</v>
      </c>
      <c r="KQF42" s="881" t="e">
        <v>#N/A</v>
      </c>
      <c r="KQG42" s="881" t="e">
        <v>#N/A</v>
      </c>
      <c r="KQH42" s="881" t="e">
        <v>#N/A</v>
      </c>
      <c r="KQI42" s="881" t="e">
        <v>#N/A</v>
      </c>
      <c r="KQJ42" s="881" t="e">
        <v>#N/A</v>
      </c>
      <c r="KQK42" s="881" t="e">
        <v>#N/A</v>
      </c>
      <c r="KQL42" s="881" t="e">
        <v>#N/A</v>
      </c>
      <c r="KQM42" s="881" t="e">
        <v>#N/A</v>
      </c>
      <c r="KQN42" s="881" t="e">
        <v>#N/A</v>
      </c>
      <c r="KQO42" s="881" t="e">
        <v>#N/A</v>
      </c>
      <c r="KQP42" s="881" t="e">
        <v>#N/A</v>
      </c>
      <c r="KQQ42" s="881" t="e">
        <v>#N/A</v>
      </c>
      <c r="KQR42" s="881" t="e">
        <v>#N/A</v>
      </c>
      <c r="KQS42" s="881" t="e">
        <v>#N/A</v>
      </c>
      <c r="KQT42" s="881" t="e">
        <v>#N/A</v>
      </c>
      <c r="KQU42" s="881" t="e">
        <v>#N/A</v>
      </c>
      <c r="KQV42" s="881" t="e">
        <v>#N/A</v>
      </c>
      <c r="KQW42" s="881" t="e">
        <v>#N/A</v>
      </c>
      <c r="KQX42" s="881" t="e">
        <v>#N/A</v>
      </c>
      <c r="KQY42" s="881" t="e">
        <v>#N/A</v>
      </c>
      <c r="KQZ42" s="881" t="e">
        <v>#N/A</v>
      </c>
      <c r="KRA42" s="881" t="e">
        <v>#N/A</v>
      </c>
      <c r="KRB42" s="881" t="e">
        <v>#N/A</v>
      </c>
      <c r="KRC42" s="881" t="e">
        <v>#N/A</v>
      </c>
      <c r="KRD42" s="881" t="e">
        <v>#N/A</v>
      </c>
      <c r="KRE42" s="881" t="e">
        <v>#N/A</v>
      </c>
      <c r="KRF42" s="881" t="e">
        <v>#N/A</v>
      </c>
      <c r="KRG42" s="881" t="e">
        <v>#N/A</v>
      </c>
      <c r="KRH42" s="881" t="e">
        <v>#N/A</v>
      </c>
      <c r="KRI42" s="881" t="e">
        <v>#N/A</v>
      </c>
      <c r="KRJ42" s="881" t="e">
        <v>#N/A</v>
      </c>
      <c r="KRK42" s="881" t="e">
        <v>#N/A</v>
      </c>
      <c r="KRL42" s="881" t="e">
        <v>#N/A</v>
      </c>
      <c r="KRM42" s="881" t="e">
        <v>#N/A</v>
      </c>
      <c r="KRN42" s="881" t="e">
        <v>#N/A</v>
      </c>
      <c r="KRO42" s="881" t="e">
        <v>#N/A</v>
      </c>
      <c r="KRP42" s="881" t="e">
        <v>#N/A</v>
      </c>
      <c r="KRQ42" s="881" t="e">
        <v>#N/A</v>
      </c>
      <c r="KRR42" s="881" t="e">
        <v>#N/A</v>
      </c>
      <c r="KRS42" s="881" t="e">
        <v>#N/A</v>
      </c>
      <c r="KRT42" s="881" t="e">
        <v>#N/A</v>
      </c>
      <c r="KRU42" s="881" t="e">
        <v>#N/A</v>
      </c>
      <c r="KRV42" s="881" t="e">
        <v>#N/A</v>
      </c>
      <c r="KRW42" s="881" t="e">
        <v>#N/A</v>
      </c>
      <c r="KRX42" s="881" t="e">
        <v>#N/A</v>
      </c>
      <c r="KRY42" s="881" t="e">
        <v>#N/A</v>
      </c>
      <c r="KRZ42" s="881" t="e">
        <v>#N/A</v>
      </c>
      <c r="KSA42" s="881" t="e">
        <v>#N/A</v>
      </c>
      <c r="KSB42" s="881" t="e">
        <v>#N/A</v>
      </c>
      <c r="KSC42" s="881" t="e">
        <v>#N/A</v>
      </c>
      <c r="KSD42" s="881" t="e">
        <v>#N/A</v>
      </c>
      <c r="KSE42" s="881" t="e">
        <v>#N/A</v>
      </c>
      <c r="KSF42" s="881" t="e">
        <v>#N/A</v>
      </c>
      <c r="KSG42" s="881" t="e">
        <v>#N/A</v>
      </c>
      <c r="KSH42" s="881" t="e">
        <v>#N/A</v>
      </c>
      <c r="KSI42" s="881" t="e">
        <v>#N/A</v>
      </c>
      <c r="KSJ42" s="881" t="e">
        <v>#N/A</v>
      </c>
      <c r="KSK42" s="881" t="e">
        <v>#N/A</v>
      </c>
      <c r="KSL42" s="881" t="e">
        <v>#N/A</v>
      </c>
      <c r="KSM42" s="881" t="e">
        <v>#N/A</v>
      </c>
      <c r="KSN42" s="881" t="e">
        <v>#N/A</v>
      </c>
      <c r="KSO42" s="881" t="e">
        <v>#N/A</v>
      </c>
      <c r="KSP42" s="881" t="e">
        <v>#N/A</v>
      </c>
      <c r="KSQ42" s="881" t="e">
        <v>#N/A</v>
      </c>
      <c r="KSR42" s="881" t="e">
        <v>#N/A</v>
      </c>
      <c r="KSS42" s="881" t="e">
        <v>#N/A</v>
      </c>
      <c r="KST42" s="881" t="e">
        <v>#N/A</v>
      </c>
      <c r="KSU42" s="881" t="e">
        <v>#N/A</v>
      </c>
      <c r="KSV42" s="881" t="e">
        <v>#N/A</v>
      </c>
      <c r="KSW42" s="881" t="e">
        <v>#N/A</v>
      </c>
      <c r="KSX42" s="881" t="e">
        <v>#N/A</v>
      </c>
      <c r="KSY42" s="881" t="e">
        <v>#N/A</v>
      </c>
      <c r="KSZ42" s="881" t="e">
        <v>#N/A</v>
      </c>
      <c r="KTA42" s="881" t="e">
        <v>#N/A</v>
      </c>
      <c r="KTB42" s="881" t="e">
        <v>#N/A</v>
      </c>
      <c r="KTC42" s="881" t="e">
        <v>#N/A</v>
      </c>
      <c r="KTD42" s="881" t="e">
        <v>#N/A</v>
      </c>
      <c r="KTE42" s="881" t="e">
        <v>#N/A</v>
      </c>
      <c r="KTF42" s="881" t="e">
        <v>#N/A</v>
      </c>
      <c r="KTG42" s="881" t="e">
        <v>#N/A</v>
      </c>
      <c r="KTH42" s="881" t="e">
        <v>#N/A</v>
      </c>
      <c r="KTI42" s="881" t="e">
        <v>#N/A</v>
      </c>
      <c r="KTJ42" s="881" t="e">
        <v>#N/A</v>
      </c>
      <c r="KTK42" s="881" t="e">
        <v>#N/A</v>
      </c>
      <c r="KTL42" s="881" t="e">
        <v>#N/A</v>
      </c>
      <c r="KTM42" s="881" t="e">
        <v>#N/A</v>
      </c>
      <c r="KTN42" s="881" t="e">
        <v>#N/A</v>
      </c>
      <c r="KTO42" s="881" t="e">
        <v>#N/A</v>
      </c>
      <c r="KTP42" s="881" t="e">
        <v>#N/A</v>
      </c>
      <c r="KTQ42" s="881" t="e">
        <v>#N/A</v>
      </c>
      <c r="KTR42" s="881" t="e">
        <v>#N/A</v>
      </c>
      <c r="KTS42" s="881" t="e">
        <v>#N/A</v>
      </c>
      <c r="KTT42" s="881" t="e">
        <v>#N/A</v>
      </c>
      <c r="KTU42" s="881" t="e">
        <v>#N/A</v>
      </c>
      <c r="KTV42" s="881" t="e">
        <v>#N/A</v>
      </c>
      <c r="KTW42" s="881" t="e">
        <v>#N/A</v>
      </c>
      <c r="KTX42" s="881" t="e">
        <v>#N/A</v>
      </c>
      <c r="KTY42" s="881" t="e">
        <v>#N/A</v>
      </c>
      <c r="KTZ42" s="881" t="e">
        <v>#N/A</v>
      </c>
      <c r="KUA42" s="881" t="e">
        <v>#N/A</v>
      </c>
      <c r="KUB42" s="881" t="e">
        <v>#N/A</v>
      </c>
      <c r="KUC42" s="881" t="e">
        <v>#N/A</v>
      </c>
      <c r="KUD42" s="881" t="e">
        <v>#N/A</v>
      </c>
      <c r="KUE42" s="881" t="e">
        <v>#N/A</v>
      </c>
      <c r="KUF42" s="881" t="e">
        <v>#N/A</v>
      </c>
      <c r="KUG42" s="881" t="e">
        <v>#N/A</v>
      </c>
      <c r="KUH42" s="881" t="e">
        <v>#N/A</v>
      </c>
      <c r="KUI42" s="881" t="e">
        <v>#N/A</v>
      </c>
      <c r="KUJ42" s="881" t="e">
        <v>#N/A</v>
      </c>
      <c r="KUK42" s="881" t="e">
        <v>#N/A</v>
      </c>
      <c r="KUL42" s="881" t="e">
        <v>#N/A</v>
      </c>
      <c r="KUM42" s="881" t="e">
        <v>#N/A</v>
      </c>
      <c r="KUN42" s="881" t="e">
        <v>#N/A</v>
      </c>
      <c r="KUO42" s="881" t="e">
        <v>#N/A</v>
      </c>
      <c r="KUP42" s="881" t="e">
        <v>#N/A</v>
      </c>
      <c r="KUQ42" s="881" t="e">
        <v>#N/A</v>
      </c>
      <c r="KUR42" s="881" t="e">
        <v>#N/A</v>
      </c>
      <c r="KUS42" s="881" t="e">
        <v>#N/A</v>
      </c>
      <c r="KUT42" s="881" t="e">
        <v>#N/A</v>
      </c>
      <c r="KUU42" s="881" t="e">
        <v>#N/A</v>
      </c>
      <c r="KUV42" s="881" t="e">
        <v>#N/A</v>
      </c>
      <c r="KUW42" s="881" t="e">
        <v>#N/A</v>
      </c>
      <c r="KUX42" s="881" t="e">
        <v>#N/A</v>
      </c>
      <c r="KUY42" s="881" t="e">
        <v>#N/A</v>
      </c>
      <c r="KUZ42" s="881" t="e">
        <v>#N/A</v>
      </c>
      <c r="KVA42" s="881" t="e">
        <v>#N/A</v>
      </c>
      <c r="KVB42" s="881" t="e">
        <v>#N/A</v>
      </c>
      <c r="KVC42" s="881" t="e">
        <v>#N/A</v>
      </c>
      <c r="KVD42" s="881" t="e">
        <v>#N/A</v>
      </c>
      <c r="KVE42" s="881" t="e">
        <v>#N/A</v>
      </c>
      <c r="KVF42" s="881" t="e">
        <v>#N/A</v>
      </c>
      <c r="KVG42" s="881" t="e">
        <v>#N/A</v>
      </c>
      <c r="KVH42" s="881" t="e">
        <v>#N/A</v>
      </c>
      <c r="KVI42" s="881" t="e">
        <v>#N/A</v>
      </c>
      <c r="KVJ42" s="881" t="e">
        <v>#N/A</v>
      </c>
      <c r="KVK42" s="881" t="e">
        <v>#N/A</v>
      </c>
      <c r="KVL42" s="881" t="e">
        <v>#N/A</v>
      </c>
      <c r="KVM42" s="881" t="e">
        <v>#N/A</v>
      </c>
      <c r="KVN42" s="881" t="e">
        <v>#N/A</v>
      </c>
      <c r="KVO42" s="881" t="e">
        <v>#N/A</v>
      </c>
      <c r="KVP42" s="881" t="e">
        <v>#N/A</v>
      </c>
      <c r="KVQ42" s="881" t="e">
        <v>#N/A</v>
      </c>
      <c r="KVR42" s="881" t="e">
        <v>#N/A</v>
      </c>
      <c r="KVS42" s="881" t="e">
        <v>#N/A</v>
      </c>
      <c r="KVT42" s="881" t="e">
        <v>#N/A</v>
      </c>
      <c r="KVU42" s="881" t="e">
        <v>#N/A</v>
      </c>
      <c r="KVV42" s="881" t="e">
        <v>#N/A</v>
      </c>
      <c r="KVW42" s="881" t="e">
        <v>#N/A</v>
      </c>
      <c r="KVX42" s="881" t="e">
        <v>#N/A</v>
      </c>
      <c r="KVY42" s="881" t="e">
        <v>#N/A</v>
      </c>
      <c r="KVZ42" s="881" t="e">
        <v>#N/A</v>
      </c>
      <c r="KWA42" s="881" t="e">
        <v>#N/A</v>
      </c>
      <c r="KWB42" s="881" t="e">
        <v>#N/A</v>
      </c>
      <c r="KWC42" s="881" t="e">
        <v>#N/A</v>
      </c>
      <c r="KWD42" s="881" t="e">
        <v>#N/A</v>
      </c>
      <c r="KWE42" s="881" t="e">
        <v>#N/A</v>
      </c>
      <c r="KWF42" s="881" t="e">
        <v>#N/A</v>
      </c>
      <c r="KWG42" s="881" t="e">
        <v>#N/A</v>
      </c>
      <c r="KWH42" s="881" t="e">
        <v>#N/A</v>
      </c>
      <c r="KWI42" s="881" t="e">
        <v>#N/A</v>
      </c>
      <c r="KWJ42" s="881" t="e">
        <v>#N/A</v>
      </c>
      <c r="KWK42" s="881" t="e">
        <v>#N/A</v>
      </c>
      <c r="KWL42" s="881" t="e">
        <v>#N/A</v>
      </c>
      <c r="KWM42" s="881" t="e">
        <v>#N/A</v>
      </c>
      <c r="KWN42" s="881" t="e">
        <v>#N/A</v>
      </c>
      <c r="KWO42" s="881" t="e">
        <v>#N/A</v>
      </c>
      <c r="KWP42" s="881" t="e">
        <v>#N/A</v>
      </c>
      <c r="KWQ42" s="881" t="e">
        <v>#N/A</v>
      </c>
      <c r="KWR42" s="881" t="e">
        <v>#N/A</v>
      </c>
      <c r="KWS42" s="881" t="e">
        <v>#N/A</v>
      </c>
      <c r="KWT42" s="881" t="e">
        <v>#N/A</v>
      </c>
      <c r="KWU42" s="881" t="e">
        <v>#N/A</v>
      </c>
      <c r="KWV42" s="881" t="e">
        <v>#N/A</v>
      </c>
      <c r="KWW42" s="881" t="e">
        <v>#N/A</v>
      </c>
      <c r="KWX42" s="881" t="e">
        <v>#N/A</v>
      </c>
      <c r="KWY42" s="881" t="e">
        <v>#N/A</v>
      </c>
      <c r="KWZ42" s="881" t="e">
        <v>#N/A</v>
      </c>
      <c r="KXA42" s="881" t="e">
        <v>#N/A</v>
      </c>
      <c r="KXB42" s="881" t="e">
        <v>#N/A</v>
      </c>
      <c r="KXC42" s="881" t="e">
        <v>#N/A</v>
      </c>
      <c r="KXD42" s="881" t="e">
        <v>#N/A</v>
      </c>
      <c r="KXE42" s="881" t="e">
        <v>#N/A</v>
      </c>
      <c r="KXF42" s="881" t="e">
        <v>#N/A</v>
      </c>
      <c r="KXG42" s="881" t="e">
        <v>#N/A</v>
      </c>
      <c r="KXH42" s="881" t="e">
        <v>#N/A</v>
      </c>
      <c r="KXI42" s="881" t="e">
        <v>#N/A</v>
      </c>
      <c r="KXJ42" s="881" t="e">
        <v>#N/A</v>
      </c>
      <c r="KXK42" s="881" t="e">
        <v>#N/A</v>
      </c>
      <c r="KXL42" s="881" t="e">
        <v>#N/A</v>
      </c>
      <c r="KXM42" s="881" t="e">
        <v>#N/A</v>
      </c>
      <c r="KXN42" s="881" t="e">
        <v>#N/A</v>
      </c>
      <c r="KXO42" s="881" t="e">
        <v>#N/A</v>
      </c>
      <c r="KXP42" s="881" t="e">
        <v>#N/A</v>
      </c>
      <c r="KXQ42" s="881" t="e">
        <v>#N/A</v>
      </c>
      <c r="KXR42" s="881" t="e">
        <v>#N/A</v>
      </c>
      <c r="KXS42" s="881" t="e">
        <v>#N/A</v>
      </c>
      <c r="KXT42" s="881" t="e">
        <v>#N/A</v>
      </c>
      <c r="KXU42" s="881" t="e">
        <v>#N/A</v>
      </c>
      <c r="KXV42" s="881" t="e">
        <v>#N/A</v>
      </c>
      <c r="KXW42" s="881" t="e">
        <v>#N/A</v>
      </c>
      <c r="KXX42" s="881" t="e">
        <v>#N/A</v>
      </c>
      <c r="KXY42" s="881" t="e">
        <v>#N/A</v>
      </c>
      <c r="KXZ42" s="881" t="e">
        <v>#N/A</v>
      </c>
      <c r="KYA42" s="881" t="e">
        <v>#N/A</v>
      </c>
      <c r="KYB42" s="881" t="e">
        <v>#N/A</v>
      </c>
      <c r="KYC42" s="881" t="e">
        <v>#N/A</v>
      </c>
      <c r="KYD42" s="881" t="e">
        <v>#N/A</v>
      </c>
      <c r="KYE42" s="881" t="e">
        <v>#N/A</v>
      </c>
      <c r="KYF42" s="881" t="e">
        <v>#N/A</v>
      </c>
      <c r="KYG42" s="881" t="e">
        <v>#N/A</v>
      </c>
      <c r="KYH42" s="881" t="e">
        <v>#N/A</v>
      </c>
      <c r="KYI42" s="881" t="e">
        <v>#N/A</v>
      </c>
      <c r="KYJ42" s="881" t="e">
        <v>#N/A</v>
      </c>
      <c r="KYK42" s="881" t="e">
        <v>#N/A</v>
      </c>
      <c r="KYL42" s="881" t="e">
        <v>#N/A</v>
      </c>
      <c r="KYM42" s="881" t="e">
        <v>#N/A</v>
      </c>
      <c r="KYN42" s="881" t="e">
        <v>#N/A</v>
      </c>
      <c r="KYO42" s="881" t="e">
        <v>#N/A</v>
      </c>
      <c r="KYP42" s="881" t="e">
        <v>#N/A</v>
      </c>
      <c r="KYQ42" s="881" t="e">
        <v>#N/A</v>
      </c>
      <c r="KYR42" s="881" t="e">
        <v>#N/A</v>
      </c>
      <c r="KYS42" s="881" t="e">
        <v>#N/A</v>
      </c>
      <c r="KYT42" s="881" t="e">
        <v>#N/A</v>
      </c>
      <c r="KYU42" s="881" t="e">
        <v>#N/A</v>
      </c>
      <c r="KYV42" s="881" t="e">
        <v>#N/A</v>
      </c>
      <c r="KYW42" s="881" t="e">
        <v>#N/A</v>
      </c>
      <c r="KYX42" s="881" t="e">
        <v>#N/A</v>
      </c>
      <c r="KYY42" s="881" t="e">
        <v>#N/A</v>
      </c>
      <c r="KYZ42" s="881" t="e">
        <v>#N/A</v>
      </c>
      <c r="KZA42" s="881" t="e">
        <v>#N/A</v>
      </c>
      <c r="KZB42" s="881" t="e">
        <v>#N/A</v>
      </c>
      <c r="KZC42" s="881" t="e">
        <v>#N/A</v>
      </c>
      <c r="KZD42" s="881" t="e">
        <v>#N/A</v>
      </c>
      <c r="KZE42" s="881" t="e">
        <v>#N/A</v>
      </c>
      <c r="KZF42" s="881" t="e">
        <v>#N/A</v>
      </c>
      <c r="KZG42" s="881" t="e">
        <v>#N/A</v>
      </c>
      <c r="KZH42" s="881" t="e">
        <v>#N/A</v>
      </c>
      <c r="KZI42" s="881" t="e">
        <v>#N/A</v>
      </c>
      <c r="KZJ42" s="881" t="e">
        <v>#N/A</v>
      </c>
      <c r="KZK42" s="881" t="e">
        <v>#N/A</v>
      </c>
      <c r="KZL42" s="881" t="e">
        <v>#N/A</v>
      </c>
      <c r="KZM42" s="881" t="e">
        <v>#N/A</v>
      </c>
      <c r="KZN42" s="881" t="e">
        <v>#N/A</v>
      </c>
      <c r="KZO42" s="881" t="e">
        <v>#N/A</v>
      </c>
      <c r="KZP42" s="881" t="e">
        <v>#N/A</v>
      </c>
      <c r="KZQ42" s="881" t="e">
        <v>#N/A</v>
      </c>
      <c r="KZR42" s="881" t="e">
        <v>#N/A</v>
      </c>
      <c r="KZS42" s="881" t="e">
        <v>#N/A</v>
      </c>
      <c r="KZT42" s="881" t="e">
        <v>#N/A</v>
      </c>
      <c r="KZU42" s="881" t="e">
        <v>#N/A</v>
      </c>
      <c r="KZV42" s="881" t="e">
        <v>#N/A</v>
      </c>
      <c r="KZW42" s="881" t="e">
        <v>#N/A</v>
      </c>
      <c r="KZX42" s="881" t="e">
        <v>#N/A</v>
      </c>
      <c r="KZY42" s="881" t="e">
        <v>#N/A</v>
      </c>
      <c r="KZZ42" s="881" t="e">
        <v>#N/A</v>
      </c>
      <c r="LAA42" s="881" t="e">
        <v>#N/A</v>
      </c>
      <c r="LAB42" s="881" t="e">
        <v>#N/A</v>
      </c>
      <c r="LAC42" s="881" t="e">
        <v>#N/A</v>
      </c>
      <c r="LAD42" s="881" t="e">
        <v>#N/A</v>
      </c>
      <c r="LAE42" s="881" t="e">
        <v>#N/A</v>
      </c>
      <c r="LAF42" s="881" t="e">
        <v>#N/A</v>
      </c>
      <c r="LAG42" s="881" t="e">
        <v>#N/A</v>
      </c>
      <c r="LAH42" s="881" t="e">
        <v>#N/A</v>
      </c>
      <c r="LAI42" s="881" t="e">
        <v>#N/A</v>
      </c>
      <c r="LAJ42" s="881" t="e">
        <v>#N/A</v>
      </c>
      <c r="LAK42" s="881" t="e">
        <v>#N/A</v>
      </c>
      <c r="LAL42" s="881" t="e">
        <v>#N/A</v>
      </c>
      <c r="LAM42" s="881" t="e">
        <v>#N/A</v>
      </c>
      <c r="LAN42" s="881" t="e">
        <v>#N/A</v>
      </c>
      <c r="LAO42" s="881" t="e">
        <v>#N/A</v>
      </c>
      <c r="LAP42" s="881" t="e">
        <v>#N/A</v>
      </c>
      <c r="LAQ42" s="881" t="e">
        <v>#N/A</v>
      </c>
      <c r="LAR42" s="881" t="e">
        <v>#N/A</v>
      </c>
      <c r="LAS42" s="881" t="e">
        <v>#N/A</v>
      </c>
      <c r="LAT42" s="881" t="e">
        <v>#N/A</v>
      </c>
      <c r="LAU42" s="881" t="e">
        <v>#N/A</v>
      </c>
      <c r="LAV42" s="881" t="e">
        <v>#N/A</v>
      </c>
      <c r="LAW42" s="881" t="e">
        <v>#N/A</v>
      </c>
      <c r="LAX42" s="881" t="e">
        <v>#N/A</v>
      </c>
      <c r="LAY42" s="881" t="e">
        <v>#N/A</v>
      </c>
      <c r="LAZ42" s="881" t="e">
        <v>#N/A</v>
      </c>
      <c r="LBA42" s="881" t="e">
        <v>#N/A</v>
      </c>
      <c r="LBB42" s="881" t="e">
        <v>#N/A</v>
      </c>
      <c r="LBC42" s="881" t="e">
        <v>#N/A</v>
      </c>
      <c r="LBD42" s="881" t="e">
        <v>#N/A</v>
      </c>
      <c r="LBE42" s="881" t="e">
        <v>#N/A</v>
      </c>
      <c r="LBF42" s="881" t="e">
        <v>#N/A</v>
      </c>
      <c r="LBG42" s="881" t="e">
        <v>#N/A</v>
      </c>
      <c r="LBH42" s="881" t="e">
        <v>#N/A</v>
      </c>
      <c r="LBI42" s="881" t="e">
        <v>#N/A</v>
      </c>
      <c r="LBJ42" s="881" t="e">
        <v>#N/A</v>
      </c>
      <c r="LBK42" s="881" t="e">
        <v>#N/A</v>
      </c>
      <c r="LBL42" s="881" t="e">
        <v>#N/A</v>
      </c>
      <c r="LBM42" s="881" t="e">
        <v>#N/A</v>
      </c>
      <c r="LBN42" s="881" t="e">
        <v>#N/A</v>
      </c>
      <c r="LBO42" s="881" t="e">
        <v>#N/A</v>
      </c>
      <c r="LBP42" s="881" t="e">
        <v>#N/A</v>
      </c>
      <c r="LBQ42" s="881" t="e">
        <v>#N/A</v>
      </c>
      <c r="LBR42" s="881" t="e">
        <v>#N/A</v>
      </c>
      <c r="LBS42" s="881" t="e">
        <v>#N/A</v>
      </c>
      <c r="LBT42" s="881" t="e">
        <v>#N/A</v>
      </c>
      <c r="LBU42" s="881" t="e">
        <v>#N/A</v>
      </c>
      <c r="LBV42" s="881" t="e">
        <v>#N/A</v>
      </c>
      <c r="LBW42" s="881" t="e">
        <v>#N/A</v>
      </c>
      <c r="LBX42" s="881" t="e">
        <v>#N/A</v>
      </c>
      <c r="LBY42" s="881" t="e">
        <v>#N/A</v>
      </c>
      <c r="LBZ42" s="881" t="e">
        <v>#N/A</v>
      </c>
      <c r="LCA42" s="881" t="e">
        <v>#N/A</v>
      </c>
      <c r="LCB42" s="881" t="e">
        <v>#N/A</v>
      </c>
      <c r="LCC42" s="881" t="e">
        <v>#N/A</v>
      </c>
      <c r="LCD42" s="881" t="e">
        <v>#N/A</v>
      </c>
      <c r="LCE42" s="881" t="e">
        <v>#N/A</v>
      </c>
      <c r="LCF42" s="881" t="e">
        <v>#N/A</v>
      </c>
      <c r="LCG42" s="881" t="e">
        <v>#N/A</v>
      </c>
      <c r="LCH42" s="881" t="e">
        <v>#N/A</v>
      </c>
      <c r="LCI42" s="881" t="e">
        <v>#N/A</v>
      </c>
      <c r="LCJ42" s="881" t="e">
        <v>#N/A</v>
      </c>
      <c r="LCK42" s="881" t="e">
        <v>#N/A</v>
      </c>
      <c r="LCL42" s="881" t="e">
        <v>#N/A</v>
      </c>
      <c r="LCM42" s="881" t="e">
        <v>#N/A</v>
      </c>
      <c r="LCN42" s="881" t="e">
        <v>#N/A</v>
      </c>
      <c r="LCO42" s="881" t="e">
        <v>#N/A</v>
      </c>
      <c r="LCP42" s="881" t="e">
        <v>#N/A</v>
      </c>
      <c r="LCQ42" s="881" t="e">
        <v>#N/A</v>
      </c>
      <c r="LCR42" s="881" t="e">
        <v>#N/A</v>
      </c>
      <c r="LCS42" s="881" t="e">
        <v>#N/A</v>
      </c>
      <c r="LCT42" s="881" t="e">
        <v>#N/A</v>
      </c>
      <c r="LCU42" s="881" t="e">
        <v>#N/A</v>
      </c>
      <c r="LCV42" s="881" t="e">
        <v>#N/A</v>
      </c>
      <c r="LCW42" s="881" t="e">
        <v>#N/A</v>
      </c>
      <c r="LCX42" s="881" t="e">
        <v>#N/A</v>
      </c>
      <c r="LCY42" s="881" t="e">
        <v>#N/A</v>
      </c>
      <c r="LCZ42" s="881" t="e">
        <v>#N/A</v>
      </c>
      <c r="LDA42" s="881" t="e">
        <v>#N/A</v>
      </c>
      <c r="LDB42" s="881" t="e">
        <v>#N/A</v>
      </c>
      <c r="LDC42" s="881" t="e">
        <v>#N/A</v>
      </c>
      <c r="LDD42" s="881" t="e">
        <v>#N/A</v>
      </c>
      <c r="LDE42" s="881" t="e">
        <v>#N/A</v>
      </c>
      <c r="LDF42" s="881" t="e">
        <v>#N/A</v>
      </c>
      <c r="LDG42" s="881" t="e">
        <v>#N/A</v>
      </c>
      <c r="LDH42" s="881" t="e">
        <v>#N/A</v>
      </c>
      <c r="LDI42" s="881" t="e">
        <v>#N/A</v>
      </c>
      <c r="LDJ42" s="881" t="e">
        <v>#N/A</v>
      </c>
      <c r="LDK42" s="881" t="e">
        <v>#N/A</v>
      </c>
      <c r="LDL42" s="881" t="e">
        <v>#N/A</v>
      </c>
      <c r="LDM42" s="881" t="e">
        <v>#N/A</v>
      </c>
      <c r="LDN42" s="881" t="e">
        <v>#N/A</v>
      </c>
      <c r="LDO42" s="881" t="e">
        <v>#N/A</v>
      </c>
      <c r="LDP42" s="881" t="e">
        <v>#N/A</v>
      </c>
      <c r="LDQ42" s="881" t="e">
        <v>#N/A</v>
      </c>
      <c r="LDR42" s="881" t="e">
        <v>#N/A</v>
      </c>
      <c r="LDS42" s="881" t="e">
        <v>#N/A</v>
      </c>
      <c r="LDT42" s="881" t="e">
        <v>#N/A</v>
      </c>
      <c r="LDU42" s="881" t="e">
        <v>#N/A</v>
      </c>
      <c r="LDV42" s="881" t="e">
        <v>#N/A</v>
      </c>
      <c r="LDW42" s="881" t="e">
        <v>#N/A</v>
      </c>
      <c r="LDX42" s="881" t="e">
        <v>#N/A</v>
      </c>
      <c r="LDY42" s="881" t="e">
        <v>#N/A</v>
      </c>
      <c r="LDZ42" s="881" t="e">
        <v>#N/A</v>
      </c>
      <c r="LEA42" s="881" t="e">
        <v>#N/A</v>
      </c>
      <c r="LEB42" s="881" t="e">
        <v>#N/A</v>
      </c>
      <c r="LEC42" s="881" t="e">
        <v>#N/A</v>
      </c>
      <c r="LED42" s="881" t="e">
        <v>#N/A</v>
      </c>
      <c r="LEE42" s="881" t="e">
        <v>#N/A</v>
      </c>
      <c r="LEF42" s="881" t="e">
        <v>#N/A</v>
      </c>
      <c r="LEG42" s="881" t="e">
        <v>#N/A</v>
      </c>
      <c r="LEH42" s="881" t="e">
        <v>#N/A</v>
      </c>
      <c r="LEI42" s="881" t="e">
        <v>#N/A</v>
      </c>
      <c r="LEJ42" s="881" t="e">
        <v>#N/A</v>
      </c>
      <c r="LEK42" s="881" t="e">
        <v>#N/A</v>
      </c>
      <c r="LEL42" s="881" t="e">
        <v>#N/A</v>
      </c>
      <c r="LEM42" s="881" t="e">
        <v>#N/A</v>
      </c>
      <c r="LEN42" s="881" t="e">
        <v>#N/A</v>
      </c>
      <c r="LEO42" s="881" t="e">
        <v>#N/A</v>
      </c>
      <c r="LEP42" s="881" t="e">
        <v>#N/A</v>
      </c>
      <c r="LEQ42" s="881" t="e">
        <v>#N/A</v>
      </c>
      <c r="LER42" s="881" t="e">
        <v>#N/A</v>
      </c>
      <c r="LES42" s="881" t="e">
        <v>#N/A</v>
      </c>
      <c r="LET42" s="881" t="e">
        <v>#N/A</v>
      </c>
      <c r="LEU42" s="881" t="e">
        <v>#N/A</v>
      </c>
      <c r="LEV42" s="881" t="e">
        <v>#N/A</v>
      </c>
      <c r="LEW42" s="881" t="e">
        <v>#N/A</v>
      </c>
      <c r="LEX42" s="881" t="e">
        <v>#N/A</v>
      </c>
      <c r="LEY42" s="881" t="e">
        <v>#N/A</v>
      </c>
      <c r="LEZ42" s="881" t="e">
        <v>#N/A</v>
      </c>
      <c r="LFA42" s="881" t="e">
        <v>#N/A</v>
      </c>
      <c r="LFB42" s="881" t="e">
        <v>#N/A</v>
      </c>
      <c r="LFC42" s="881" t="e">
        <v>#N/A</v>
      </c>
      <c r="LFD42" s="881" t="e">
        <v>#N/A</v>
      </c>
      <c r="LFE42" s="881" t="e">
        <v>#N/A</v>
      </c>
      <c r="LFF42" s="881" t="e">
        <v>#N/A</v>
      </c>
      <c r="LFG42" s="881" t="e">
        <v>#N/A</v>
      </c>
      <c r="LFH42" s="881" t="e">
        <v>#N/A</v>
      </c>
      <c r="LFI42" s="881" t="e">
        <v>#N/A</v>
      </c>
      <c r="LFJ42" s="881" t="e">
        <v>#N/A</v>
      </c>
      <c r="LFK42" s="881" t="e">
        <v>#N/A</v>
      </c>
      <c r="LFL42" s="881" t="e">
        <v>#N/A</v>
      </c>
      <c r="LFM42" s="881" t="e">
        <v>#N/A</v>
      </c>
      <c r="LFN42" s="881" t="e">
        <v>#N/A</v>
      </c>
      <c r="LFO42" s="881" t="e">
        <v>#N/A</v>
      </c>
      <c r="LFP42" s="881" t="e">
        <v>#N/A</v>
      </c>
      <c r="LFQ42" s="881" t="e">
        <v>#N/A</v>
      </c>
      <c r="LFR42" s="881" t="e">
        <v>#N/A</v>
      </c>
      <c r="LFS42" s="881" t="e">
        <v>#N/A</v>
      </c>
      <c r="LFT42" s="881" t="e">
        <v>#N/A</v>
      </c>
      <c r="LFU42" s="881" t="e">
        <v>#N/A</v>
      </c>
      <c r="LFV42" s="881" t="e">
        <v>#N/A</v>
      </c>
      <c r="LFW42" s="881" t="e">
        <v>#N/A</v>
      </c>
      <c r="LFX42" s="881" t="e">
        <v>#N/A</v>
      </c>
      <c r="LFY42" s="881" t="e">
        <v>#N/A</v>
      </c>
      <c r="LFZ42" s="881" t="e">
        <v>#N/A</v>
      </c>
      <c r="LGA42" s="881" t="e">
        <v>#N/A</v>
      </c>
      <c r="LGB42" s="881" t="e">
        <v>#N/A</v>
      </c>
      <c r="LGC42" s="881" t="e">
        <v>#N/A</v>
      </c>
      <c r="LGD42" s="881" t="e">
        <v>#N/A</v>
      </c>
      <c r="LGE42" s="881" t="e">
        <v>#N/A</v>
      </c>
      <c r="LGF42" s="881" t="e">
        <v>#N/A</v>
      </c>
      <c r="LGG42" s="881" t="e">
        <v>#N/A</v>
      </c>
      <c r="LGH42" s="881" t="e">
        <v>#N/A</v>
      </c>
      <c r="LGI42" s="881" t="e">
        <v>#N/A</v>
      </c>
      <c r="LGJ42" s="881" t="e">
        <v>#N/A</v>
      </c>
      <c r="LGK42" s="881" t="e">
        <v>#N/A</v>
      </c>
      <c r="LGL42" s="881" t="e">
        <v>#N/A</v>
      </c>
      <c r="LGM42" s="881" t="e">
        <v>#N/A</v>
      </c>
      <c r="LGN42" s="881" t="e">
        <v>#N/A</v>
      </c>
      <c r="LGO42" s="881" t="e">
        <v>#N/A</v>
      </c>
      <c r="LGP42" s="881" t="e">
        <v>#N/A</v>
      </c>
      <c r="LGQ42" s="881" t="e">
        <v>#N/A</v>
      </c>
      <c r="LGR42" s="881" t="e">
        <v>#N/A</v>
      </c>
      <c r="LGS42" s="881" t="e">
        <v>#N/A</v>
      </c>
      <c r="LGT42" s="881" t="e">
        <v>#N/A</v>
      </c>
      <c r="LGU42" s="881" t="e">
        <v>#N/A</v>
      </c>
      <c r="LGV42" s="881" t="e">
        <v>#N/A</v>
      </c>
      <c r="LGW42" s="881" t="e">
        <v>#N/A</v>
      </c>
      <c r="LGX42" s="881" t="e">
        <v>#N/A</v>
      </c>
      <c r="LGY42" s="881" t="e">
        <v>#N/A</v>
      </c>
      <c r="LGZ42" s="881" t="e">
        <v>#N/A</v>
      </c>
      <c r="LHA42" s="881" t="e">
        <v>#N/A</v>
      </c>
      <c r="LHB42" s="881" t="e">
        <v>#N/A</v>
      </c>
      <c r="LHC42" s="881" t="e">
        <v>#N/A</v>
      </c>
      <c r="LHD42" s="881" t="e">
        <v>#N/A</v>
      </c>
      <c r="LHE42" s="881" t="e">
        <v>#N/A</v>
      </c>
      <c r="LHF42" s="881" t="e">
        <v>#N/A</v>
      </c>
      <c r="LHG42" s="881" t="e">
        <v>#N/A</v>
      </c>
      <c r="LHH42" s="881" t="e">
        <v>#N/A</v>
      </c>
      <c r="LHI42" s="881" t="e">
        <v>#N/A</v>
      </c>
      <c r="LHJ42" s="881" t="e">
        <v>#N/A</v>
      </c>
      <c r="LHK42" s="881" t="e">
        <v>#N/A</v>
      </c>
      <c r="LHL42" s="881" t="e">
        <v>#N/A</v>
      </c>
      <c r="LHM42" s="881" t="e">
        <v>#N/A</v>
      </c>
      <c r="LHN42" s="881" t="e">
        <v>#N/A</v>
      </c>
      <c r="LHO42" s="881" t="e">
        <v>#N/A</v>
      </c>
      <c r="LHP42" s="881" t="e">
        <v>#N/A</v>
      </c>
      <c r="LHQ42" s="881" t="e">
        <v>#N/A</v>
      </c>
      <c r="LHR42" s="881" t="e">
        <v>#N/A</v>
      </c>
      <c r="LHS42" s="881" t="e">
        <v>#N/A</v>
      </c>
      <c r="LHT42" s="881" t="e">
        <v>#N/A</v>
      </c>
      <c r="LHU42" s="881" t="e">
        <v>#N/A</v>
      </c>
      <c r="LHV42" s="881" t="e">
        <v>#N/A</v>
      </c>
      <c r="LHW42" s="881" t="e">
        <v>#N/A</v>
      </c>
      <c r="LHX42" s="881" t="e">
        <v>#N/A</v>
      </c>
      <c r="LHY42" s="881" t="e">
        <v>#N/A</v>
      </c>
      <c r="LHZ42" s="881" t="e">
        <v>#N/A</v>
      </c>
      <c r="LIA42" s="881" t="e">
        <v>#N/A</v>
      </c>
      <c r="LIB42" s="881" t="e">
        <v>#N/A</v>
      </c>
      <c r="LIC42" s="881" t="e">
        <v>#N/A</v>
      </c>
      <c r="LID42" s="881" t="e">
        <v>#N/A</v>
      </c>
      <c r="LIE42" s="881" t="e">
        <v>#N/A</v>
      </c>
      <c r="LIF42" s="881" t="e">
        <v>#N/A</v>
      </c>
      <c r="LIG42" s="881" t="e">
        <v>#N/A</v>
      </c>
      <c r="LIH42" s="881" t="e">
        <v>#N/A</v>
      </c>
      <c r="LII42" s="881" t="e">
        <v>#N/A</v>
      </c>
      <c r="LIJ42" s="881" t="e">
        <v>#N/A</v>
      </c>
      <c r="LIK42" s="881" t="e">
        <v>#N/A</v>
      </c>
      <c r="LIL42" s="881" t="e">
        <v>#N/A</v>
      </c>
      <c r="LIM42" s="881" t="e">
        <v>#N/A</v>
      </c>
      <c r="LIN42" s="881" t="e">
        <v>#N/A</v>
      </c>
      <c r="LIO42" s="881" t="e">
        <v>#N/A</v>
      </c>
      <c r="LIP42" s="881" t="e">
        <v>#N/A</v>
      </c>
      <c r="LIQ42" s="881" t="e">
        <v>#N/A</v>
      </c>
      <c r="LIR42" s="881" t="e">
        <v>#N/A</v>
      </c>
      <c r="LIS42" s="881" t="e">
        <v>#N/A</v>
      </c>
      <c r="LIT42" s="881" t="e">
        <v>#N/A</v>
      </c>
      <c r="LIU42" s="881" t="e">
        <v>#N/A</v>
      </c>
      <c r="LIV42" s="881" t="e">
        <v>#N/A</v>
      </c>
      <c r="LIW42" s="881" t="e">
        <v>#N/A</v>
      </c>
      <c r="LIX42" s="881" t="e">
        <v>#N/A</v>
      </c>
      <c r="LIY42" s="881" t="e">
        <v>#N/A</v>
      </c>
      <c r="LIZ42" s="881" t="e">
        <v>#N/A</v>
      </c>
      <c r="LJA42" s="881" t="e">
        <v>#N/A</v>
      </c>
      <c r="LJB42" s="881" t="e">
        <v>#N/A</v>
      </c>
      <c r="LJC42" s="881" t="e">
        <v>#N/A</v>
      </c>
      <c r="LJD42" s="881" t="e">
        <v>#N/A</v>
      </c>
      <c r="LJE42" s="881" t="e">
        <v>#N/A</v>
      </c>
      <c r="LJF42" s="881" t="e">
        <v>#N/A</v>
      </c>
      <c r="LJG42" s="881" t="e">
        <v>#N/A</v>
      </c>
      <c r="LJH42" s="881" t="e">
        <v>#N/A</v>
      </c>
      <c r="LJI42" s="881" t="e">
        <v>#N/A</v>
      </c>
      <c r="LJJ42" s="881" t="e">
        <v>#N/A</v>
      </c>
      <c r="LJK42" s="881" t="e">
        <v>#N/A</v>
      </c>
      <c r="LJL42" s="881" t="e">
        <v>#N/A</v>
      </c>
      <c r="LJM42" s="881" t="e">
        <v>#N/A</v>
      </c>
      <c r="LJN42" s="881" t="e">
        <v>#N/A</v>
      </c>
      <c r="LJO42" s="881" t="e">
        <v>#N/A</v>
      </c>
      <c r="LJP42" s="881" t="e">
        <v>#N/A</v>
      </c>
      <c r="LJQ42" s="881" t="e">
        <v>#N/A</v>
      </c>
      <c r="LJR42" s="881" t="e">
        <v>#N/A</v>
      </c>
      <c r="LJS42" s="881" t="e">
        <v>#N/A</v>
      </c>
      <c r="LJT42" s="881" t="e">
        <v>#N/A</v>
      </c>
      <c r="LJU42" s="881" t="e">
        <v>#N/A</v>
      </c>
      <c r="LJV42" s="881" t="e">
        <v>#N/A</v>
      </c>
      <c r="LJW42" s="881" t="e">
        <v>#N/A</v>
      </c>
      <c r="LJX42" s="881" t="e">
        <v>#N/A</v>
      </c>
      <c r="LJY42" s="881" t="e">
        <v>#N/A</v>
      </c>
      <c r="LJZ42" s="881" t="e">
        <v>#N/A</v>
      </c>
      <c r="LKA42" s="881" t="e">
        <v>#N/A</v>
      </c>
      <c r="LKB42" s="881" t="e">
        <v>#N/A</v>
      </c>
      <c r="LKC42" s="881" t="e">
        <v>#N/A</v>
      </c>
      <c r="LKD42" s="881" t="e">
        <v>#N/A</v>
      </c>
      <c r="LKE42" s="881" t="e">
        <v>#N/A</v>
      </c>
      <c r="LKF42" s="881" t="e">
        <v>#N/A</v>
      </c>
      <c r="LKG42" s="881" t="e">
        <v>#N/A</v>
      </c>
      <c r="LKH42" s="881" t="e">
        <v>#N/A</v>
      </c>
      <c r="LKI42" s="881" t="e">
        <v>#N/A</v>
      </c>
      <c r="LKJ42" s="881" t="e">
        <v>#N/A</v>
      </c>
      <c r="LKK42" s="881" t="e">
        <v>#N/A</v>
      </c>
      <c r="LKL42" s="881" t="e">
        <v>#N/A</v>
      </c>
      <c r="LKM42" s="881" t="e">
        <v>#N/A</v>
      </c>
      <c r="LKN42" s="881" t="e">
        <v>#N/A</v>
      </c>
      <c r="LKO42" s="881" t="e">
        <v>#N/A</v>
      </c>
      <c r="LKP42" s="881" t="e">
        <v>#N/A</v>
      </c>
      <c r="LKQ42" s="881" t="e">
        <v>#N/A</v>
      </c>
      <c r="LKR42" s="881" t="e">
        <v>#N/A</v>
      </c>
      <c r="LKS42" s="881" t="e">
        <v>#N/A</v>
      </c>
      <c r="LKT42" s="881" t="e">
        <v>#N/A</v>
      </c>
      <c r="LKU42" s="881" t="e">
        <v>#N/A</v>
      </c>
      <c r="LKV42" s="881" t="e">
        <v>#N/A</v>
      </c>
      <c r="LKW42" s="881" t="e">
        <v>#N/A</v>
      </c>
      <c r="LKX42" s="881" t="e">
        <v>#N/A</v>
      </c>
      <c r="LKY42" s="881" t="e">
        <v>#N/A</v>
      </c>
      <c r="LKZ42" s="881" t="e">
        <v>#N/A</v>
      </c>
      <c r="LLA42" s="881" t="e">
        <v>#N/A</v>
      </c>
      <c r="LLB42" s="881" t="e">
        <v>#N/A</v>
      </c>
      <c r="LLC42" s="881" t="e">
        <v>#N/A</v>
      </c>
      <c r="LLD42" s="881" t="e">
        <v>#N/A</v>
      </c>
      <c r="LLE42" s="881" t="e">
        <v>#N/A</v>
      </c>
      <c r="LLF42" s="881" t="e">
        <v>#N/A</v>
      </c>
      <c r="LLG42" s="881" t="e">
        <v>#N/A</v>
      </c>
      <c r="LLH42" s="881" t="e">
        <v>#N/A</v>
      </c>
      <c r="LLI42" s="881" t="e">
        <v>#N/A</v>
      </c>
      <c r="LLJ42" s="881" t="e">
        <v>#N/A</v>
      </c>
      <c r="LLK42" s="881" t="e">
        <v>#N/A</v>
      </c>
      <c r="LLL42" s="881" t="e">
        <v>#N/A</v>
      </c>
      <c r="LLM42" s="881" t="e">
        <v>#N/A</v>
      </c>
      <c r="LLN42" s="881" t="e">
        <v>#N/A</v>
      </c>
      <c r="LLO42" s="881" t="e">
        <v>#N/A</v>
      </c>
      <c r="LLP42" s="881" t="e">
        <v>#N/A</v>
      </c>
      <c r="LLQ42" s="881" t="e">
        <v>#N/A</v>
      </c>
      <c r="LLR42" s="881" t="e">
        <v>#N/A</v>
      </c>
      <c r="LLS42" s="881" t="e">
        <v>#N/A</v>
      </c>
      <c r="LLT42" s="881" t="e">
        <v>#N/A</v>
      </c>
      <c r="LLU42" s="881" t="e">
        <v>#N/A</v>
      </c>
      <c r="LLV42" s="881" t="e">
        <v>#N/A</v>
      </c>
      <c r="LLW42" s="881" t="e">
        <v>#N/A</v>
      </c>
      <c r="LLX42" s="881" t="e">
        <v>#N/A</v>
      </c>
      <c r="LLY42" s="881" t="e">
        <v>#N/A</v>
      </c>
      <c r="LLZ42" s="881" t="e">
        <v>#N/A</v>
      </c>
      <c r="LMA42" s="881" t="e">
        <v>#N/A</v>
      </c>
      <c r="LMB42" s="881" t="e">
        <v>#N/A</v>
      </c>
      <c r="LMC42" s="881" t="e">
        <v>#N/A</v>
      </c>
      <c r="LMD42" s="881" t="e">
        <v>#N/A</v>
      </c>
      <c r="LME42" s="881" t="e">
        <v>#N/A</v>
      </c>
      <c r="LMF42" s="881" t="e">
        <v>#N/A</v>
      </c>
      <c r="LMG42" s="881" t="e">
        <v>#N/A</v>
      </c>
      <c r="LMH42" s="881" t="e">
        <v>#N/A</v>
      </c>
      <c r="LMI42" s="881" t="e">
        <v>#N/A</v>
      </c>
      <c r="LMJ42" s="881" t="e">
        <v>#N/A</v>
      </c>
      <c r="LMK42" s="881" t="e">
        <v>#N/A</v>
      </c>
      <c r="LML42" s="881" t="e">
        <v>#N/A</v>
      </c>
      <c r="LMM42" s="881" t="e">
        <v>#N/A</v>
      </c>
      <c r="LMN42" s="881" t="e">
        <v>#N/A</v>
      </c>
      <c r="LMO42" s="881" t="e">
        <v>#N/A</v>
      </c>
      <c r="LMP42" s="881" t="e">
        <v>#N/A</v>
      </c>
      <c r="LMQ42" s="881" t="e">
        <v>#N/A</v>
      </c>
      <c r="LMR42" s="881" t="e">
        <v>#N/A</v>
      </c>
      <c r="LMS42" s="881" t="e">
        <v>#N/A</v>
      </c>
      <c r="LMT42" s="881" t="e">
        <v>#N/A</v>
      </c>
      <c r="LMU42" s="881" t="e">
        <v>#N/A</v>
      </c>
      <c r="LMV42" s="881" t="e">
        <v>#N/A</v>
      </c>
      <c r="LMW42" s="881" t="e">
        <v>#N/A</v>
      </c>
      <c r="LMX42" s="881" t="e">
        <v>#N/A</v>
      </c>
      <c r="LMY42" s="881" t="e">
        <v>#N/A</v>
      </c>
      <c r="LMZ42" s="881" t="e">
        <v>#N/A</v>
      </c>
      <c r="LNA42" s="881" t="e">
        <v>#N/A</v>
      </c>
      <c r="LNB42" s="881" t="e">
        <v>#N/A</v>
      </c>
      <c r="LNC42" s="881" t="e">
        <v>#N/A</v>
      </c>
      <c r="LND42" s="881" t="e">
        <v>#N/A</v>
      </c>
      <c r="LNE42" s="881" t="e">
        <v>#N/A</v>
      </c>
      <c r="LNF42" s="881" t="e">
        <v>#N/A</v>
      </c>
      <c r="LNG42" s="881" t="e">
        <v>#N/A</v>
      </c>
      <c r="LNH42" s="881" t="e">
        <v>#N/A</v>
      </c>
      <c r="LNI42" s="881" t="e">
        <v>#N/A</v>
      </c>
      <c r="LNJ42" s="881" t="e">
        <v>#N/A</v>
      </c>
      <c r="LNK42" s="881" t="e">
        <v>#N/A</v>
      </c>
      <c r="LNL42" s="881" t="e">
        <v>#N/A</v>
      </c>
      <c r="LNM42" s="881" t="e">
        <v>#N/A</v>
      </c>
      <c r="LNN42" s="881" t="e">
        <v>#N/A</v>
      </c>
      <c r="LNO42" s="881" t="e">
        <v>#N/A</v>
      </c>
      <c r="LNP42" s="881" t="e">
        <v>#N/A</v>
      </c>
      <c r="LNQ42" s="881" t="e">
        <v>#N/A</v>
      </c>
      <c r="LNR42" s="881" t="e">
        <v>#N/A</v>
      </c>
      <c r="LNS42" s="881" t="e">
        <v>#N/A</v>
      </c>
      <c r="LNT42" s="881" t="e">
        <v>#N/A</v>
      </c>
      <c r="LNU42" s="881" t="e">
        <v>#N/A</v>
      </c>
      <c r="LNV42" s="881" t="e">
        <v>#N/A</v>
      </c>
      <c r="LNW42" s="881" t="e">
        <v>#N/A</v>
      </c>
      <c r="LNX42" s="881" t="e">
        <v>#N/A</v>
      </c>
      <c r="LNY42" s="881" t="e">
        <v>#N/A</v>
      </c>
      <c r="LNZ42" s="881" t="e">
        <v>#N/A</v>
      </c>
      <c r="LOA42" s="881" t="e">
        <v>#N/A</v>
      </c>
      <c r="LOB42" s="881" t="e">
        <v>#N/A</v>
      </c>
      <c r="LOC42" s="881" t="e">
        <v>#N/A</v>
      </c>
      <c r="LOD42" s="881" t="e">
        <v>#N/A</v>
      </c>
      <c r="LOE42" s="881" t="e">
        <v>#N/A</v>
      </c>
      <c r="LOF42" s="881" t="e">
        <v>#N/A</v>
      </c>
      <c r="LOG42" s="881" t="e">
        <v>#N/A</v>
      </c>
      <c r="LOH42" s="881" t="e">
        <v>#N/A</v>
      </c>
      <c r="LOI42" s="881" t="e">
        <v>#N/A</v>
      </c>
      <c r="LOJ42" s="881" t="e">
        <v>#N/A</v>
      </c>
      <c r="LOK42" s="881" t="e">
        <v>#N/A</v>
      </c>
      <c r="LOL42" s="881" t="e">
        <v>#N/A</v>
      </c>
      <c r="LOM42" s="881" t="e">
        <v>#N/A</v>
      </c>
      <c r="LON42" s="881" t="e">
        <v>#N/A</v>
      </c>
      <c r="LOO42" s="881" t="e">
        <v>#N/A</v>
      </c>
      <c r="LOP42" s="881" t="e">
        <v>#N/A</v>
      </c>
      <c r="LOQ42" s="881" t="e">
        <v>#N/A</v>
      </c>
      <c r="LOR42" s="881" t="e">
        <v>#N/A</v>
      </c>
      <c r="LOS42" s="881" t="e">
        <v>#N/A</v>
      </c>
      <c r="LOT42" s="881" t="e">
        <v>#N/A</v>
      </c>
      <c r="LOU42" s="881" t="e">
        <v>#N/A</v>
      </c>
      <c r="LOV42" s="881" t="e">
        <v>#N/A</v>
      </c>
      <c r="LOW42" s="881" t="e">
        <v>#N/A</v>
      </c>
      <c r="LOX42" s="881" t="e">
        <v>#N/A</v>
      </c>
      <c r="LOY42" s="881" t="e">
        <v>#N/A</v>
      </c>
      <c r="LOZ42" s="881" t="e">
        <v>#N/A</v>
      </c>
      <c r="LPA42" s="881" t="e">
        <v>#N/A</v>
      </c>
      <c r="LPB42" s="881" t="e">
        <v>#N/A</v>
      </c>
      <c r="LPC42" s="881" t="e">
        <v>#N/A</v>
      </c>
      <c r="LPD42" s="881" t="e">
        <v>#N/A</v>
      </c>
      <c r="LPE42" s="881" t="e">
        <v>#N/A</v>
      </c>
      <c r="LPF42" s="881" t="e">
        <v>#N/A</v>
      </c>
      <c r="LPG42" s="881" t="e">
        <v>#N/A</v>
      </c>
      <c r="LPH42" s="881" t="e">
        <v>#N/A</v>
      </c>
      <c r="LPI42" s="881" t="e">
        <v>#N/A</v>
      </c>
      <c r="LPJ42" s="881" t="e">
        <v>#N/A</v>
      </c>
      <c r="LPK42" s="881" t="e">
        <v>#N/A</v>
      </c>
      <c r="LPL42" s="881" t="e">
        <v>#N/A</v>
      </c>
      <c r="LPM42" s="881" t="e">
        <v>#N/A</v>
      </c>
      <c r="LPN42" s="881" t="e">
        <v>#N/A</v>
      </c>
      <c r="LPO42" s="881" t="e">
        <v>#N/A</v>
      </c>
      <c r="LPP42" s="881" t="e">
        <v>#N/A</v>
      </c>
      <c r="LPQ42" s="881" t="e">
        <v>#N/A</v>
      </c>
      <c r="LPR42" s="881" t="e">
        <v>#N/A</v>
      </c>
      <c r="LPS42" s="881" t="e">
        <v>#N/A</v>
      </c>
      <c r="LPT42" s="881" t="e">
        <v>#N/A</v>
      </c>
      <c r="LPU42" s="881" t="e">
        <v>#N/A</v>
      </c>
      <c r="LPV42" s="881" t="e">
        <v>#N/A</v>
      </c>
      <c r="LPW42" s="881" t="e">
        <v>#N/A</v>
      </c>
      <c r="LPX42" s="881" t="e">
        <v>#N/A</v>
      </c>
      <c r="LPY42" s="881" t="e">
        <v>#N/A</v>
      </c>
      <c r="LPZ42" s="881" t="e">
        <v>#N/A</v>
      </c>
      <c r="LQA42" s="881" t="e">
        <v>#N/A</v>
      </c>
      <c r="LQB42" s="881" t="e">
        <v>#N/A</v>
      </c>
      <c r="LQC42" s="881" t="e">
        <v>#N/A</v>
      </c>
      <c r="LQD42" s="881" t="e">
        <v>#N/A</v>
      </c>
      <c r="LQE42" s="881" t="e">
        <v>#N/A</v>
      </c>
      <c r="LQF42" s="881" t="e">
        <v>#N/A</v>
      </c>
      <c r="LQG42" s="881" t="e">
        <v>#N/A</v>
      </c>
      <c r="LQH42" s="881" t="e">
        <v>#N/A</v>
      </c>
      <c r="LQI42" s="881" t="e">
        <v>#N/A</v>
      </c>
      <c r="LQJ42" s="881" t="e">
        <v>#N/A</v>
      </c>
      <c r="LQK42" s="881" t="e">
        <v>#N/A</v>
      </c>
      <c r="LQL42" s="881" t="e">
        <v>#N/A</v>
      </c>
      <c r="LQM42" s="881" t="e">
        <v>#N/A</v>
      </c>
      <c r="LQN42" s="881" t="e">
        <v>#N/A</v>
      </c>
      <c r="LQO42" s="881" t="e">
        <v>#N/A</v>
      </c>
      <c r="LQP42" s="881" t="e">
        <v>#N/A</v>
      </c>
      <c r="LQQ42" s="881" t="e">
        <v>#N/A</v>
      </c>
      <c r="LQR42" s="881" t="e">
        <v>#N/A</v>
      </c>
      <c r="LQS42" s="881" t="e">
        <v>#N/A</v>
      </c>
      <c r="LQT42" s="881" t="e">
        <v>#N/A</v>
      </c>
      <c r="LQU42" s="881" t="e">
        <v>#N/A</v>
      </c>
      <c r="LQV42" s="881" t="e">
        <v>#N/A</v>
      </c>
      <c r="LQW42" s="881" t="e">
        <v>#N/A</v>
      </c>
      <c r="LQX42" s="881" t="e">
        <v>#N/A</v>
      </c>
      <c r="LQY42" s="881" t="e">
        <v>#N/A</v>
      </c>
      <c r="LQZ42" s="881" t="e">
        <v>#N/A</v>
      </c>
      <c r="LRA42" s="881" t="e">
        <v>#N/A</v>
      </c>
      <c r="LRB42" s="881" t="e">
        <v>#N/A</v>
      </c>
      <c r="LRC42" s="881" t="e">
        <v>#N/A</v>
      </c>
      <c r="LRD42" s="881" t="e">
        <v>#N/A</v>
      </c>
      <c r="LRE42" s="881" t="e">
        <v>#N/A</v>
      </c>
      <c r="LRF42" s="881" t="e">
        <v>#N/A</v>
      </c>
      <c r="LRG42" s="881" t="e">
        <v>#N/A</v>
      </c>
      <c r="LRH42" s="881" t="e">
        <v>#N/A</v>
      </c>
      <c r="LRI42" s="881" t="e">
        <v>#N/A</v>
      </c>
      <c r="LRJ42" s="881" t="e">
        <v>#N/A</v>
      </c>
      <c r="LRK42" s="881" t="e">
        <v>#N/A</v>
      </c>
      <c r="LRL42" s="881" t="e">
        <v>#N/A</v>
      </c>
      <c r="LRM42" s="881" t="e">
        <v>#N/A</v>
      </c>
      <c r="LRN42" s="881" t="e">
        <v>#N/A</v>
      </c>
      <c r="LRO42" s="881" t="e">
        <v>#N/A</v>
      </c>
      <c r="LRP42" s="881" t="e">
        <v>#N/A</v>
      </c>
      <c r="LRQ42" s="881" t="e">
        <v>#N/A</v>
      </c>
      <c r="LRR42" s="881" t="e">
        <v>#N/A</v>
      </c>
      <c r="LRS42" s="881" t="e">
        <v>#N/A</v>
      </c>
      <c r="LRT42" s="881" t="e">
        <v>#N/A</v>
      </c>
      <c r="LRU42" s="881" t="e">
        <v>#N/A</v>
      </c>
      <c r="LRV42" s="881" t="e">
        <v>#N/A</v>
      </c>
      <c r="LRW42" s="881" t="e">
        <v>#N/A</v>
      </c>
      <c r="LRX42" s="881" t="e">
        <v>#N/A</v>
      </c>
      <c r="LRY42" s="881" t="e">
        <v>#N/A</v>
      </c>
      <c r="LRZ42" s="881" t="e">
        <v>#N/A</v>
      </c>
      <c r="LSA42" s="881" t="e">
        <v>#N/A</v>
      </c>
      <c r="LSB42" s="881" t="e">
        <v>#N/A</v>
      </c>
      <c r="LSC42" s="881" t="e">
        <v>#N/A</v>
      </c>
      <c r="LSD42" s="881" t="e">
        <v>#N/A</v>
      </c>
      <c r="LSE42" s="881" t="e">
        <v>#N/A</v>
      </c>
      <c r="LSF42" s="881" t="e">
        <v>#N/A</v>
      </c>
      <c r="LSG42" s="881" t="e">
        <v>#N/A</v>
      </c>
      <c r="LSH42" s="881" t="e">
        <v>#N/A</v>
      </c>
      <c r="LSI42" s="881" t="e">
        <v>#N/A</v>
      </c>
      <c r="LSJ42" s="881" t="e">
        <v>#N/A</v>
      </c>
      <c r="LSK42" s="881" t="e">
        <v>#N/A</v>
      </c>
      <c r="LSL42" s="881" t="e">
        <v>#N/A</v>
      </c>
      <c r="LSM42" s="881" t="e">
        <v>#N/A</v>
      </c>
      <c r="LSN42" s="881" t="e">
        <v>#N/A</v>
      </c>
      <c r="LSO42" s="881" t="e">
        <v>#N/A</v>
      </c>
      <c r="LSP42" s="881" t="e">
        <v>#N/A</v>
      </c>
      <c r="LSQ42" s="881" t="e">
        <v>#N/A</v>
      </c>
      <c r="LSR42" s="881" t="e">
        <v>#N/A</v>
      </c>
      <c r="LSS42" s="881" t="e">
        <v>#N/A</v>
      </c>
      <c r="LST42" s="881" t="e">
        <v>#N/A</v>
      </c>
      <c r="LSU42" s="881" t="e">
        <v>#N/A</v>
      </c>
      <c r="LSV42" s="881" t="e">
        <v>#N/A</v>
      </c>
      <c r="LSW42" s="881" t="e">
        <v>#N/A</v>
      </c>
      <c r="LSX42" s="881" t="e">
        <v>#N/A</v>
      </c>
      <c r="LSY42" s="881" t="e">
        <v>#N/A</v>
      </c>
      <c r="LSZ42" s="881" t="e">
        <v>#N/A</v>
      </c>
      <c r="LTA42" s="881" t="e">
        <v>#N/A</v>
      </c>
      <c r="LTB42" s="881" t="e">
        <v>#N/A</v>
      </c>
      <c r="LTC42" s="881" t="e">
        <v>#N/A</v>
      </c>
      <c r="LTD42" s="881" t="e">
        <v>#N/A</v>
      </c>
      <c r="LTE42" s="881" t="e">
        <v>#N/A</v>
      </c>
      <c r="LTF42" s="881" t="e">
        <v>#N/A</v>
      </c>
      <c r="LTG42" s="881" t="e">
        <v>#N/A</v>
      </c>
      <c r="LTH42" s="881" t="e">
        <v>#N/A</v>
      </c>
      <c r="LTI42" s="881" t="e">
        <v>#N/A</v>
      </c>
      <c r="LTJ42" s="881" t="e">
        <v>#N/A</v>
      </c>
      <c r="LTK42" s="881" t="e">
        <v>#N/A</v>
      </c>
      <c r="LTL42" s="881" t="e">
        <v>#N/A</v>
      </c>
      <c r="LTM42" s="881" t="e">
        <v>#N/A</v>
      </c>
      <c r="LTN42" s="881" t="e">
        <v>#N/A</v>
      </c>
      <c r="LTO42" s="881" t="e">
        <v>#N/A</v>
      </c>
      <c r="LTP42" s="881" t="e">
        <v>#N/A</v>
      </c>
      <c r="LTQ42" s="881" t="e">
        <v>#N/A</v>
      </c>
      <c r="LTR42" s="881" t="e">
        <v>#N/A</v>
      </c>
      <c r="LTS42" s="881" t="e">
        <v>#N/A</v>
      </c>
      <c r="LTT42" s="881" t="e">
        <v>#N/A</v>
      </c>
      <c r="LTU42" s="881" t="e">
        <v>#N/A</v>
      </c>
      <c r="LTV42" s="881" t="e">
        <v>#N/A</v>
      </c>
      <c r="LTW42" s="881" t="e">
        <v>#N/A</v>
      </c>
      <c r="LTX42" s="881" t="e">
        <v>#N/A</v>
      </c>
      <c r="LTY42" s="881" t="e">
        <v>#N/A</v>
      </c>
      <c r="LTZ42" s="881" t="e">
        <v>#N/A</v>
      </c>
      <c r="LUA42" s="881" t="e">
        <v>#N/A</v>
      </c>
      <c r="LUB42" s="881" t="e">
        <v>#N/A</v>
      </c>
      <c r="LUC42" s="881" t="e">
        <v>#N/A</v>
      </c>
      <c r="LUD42" s="881" t="e">
        <v>#N/A</v>
      </c>
      <c r="LUE42" s="881" t="e">
        <v>#N/A</v>
      </c>
      <c r="LUF42" s="881" t="e">
        <v>#N/A</v>
      </c>
      <c r="LUG42" s="881" t="e">
        <v>#N/A</v>
      </c>
      <c r="LUH42" s="881" t="e">
        <v>#N/A</v>
      </c>
      <c r="LUI42" s="881" t="e">
        <v>#N/A</v>
      </c>
      <c r="LUJ42" s="881" t="e">
        <v>#N/A</v>
      </c>
      <c r="LUK42" s="881" t="e">
        <v>#N/A</v>
      </c>
      <c r="LUL42" s="881" t="e">
        <v>#N/A</v>
      </c>
      <c r="LUM42" s="881" t="e">
        <v>#N/A</v>
      </c>
      <c r="LUN42" s="881" t="e">
        <v>#N/A</v>
      </c>
      <c r="LUO42" s="881" t="e">
        <v>#N/A</v>
      </c>
      <c r="LUP42" s="881" t="e">
        <v>#N/A</v>
      </c>
      <c r="LUQ42" s="881" t="e">
        <v>#N/A</v>
      </c>
      <c r="LUR42" s="881" t="e">
        <v>#N/A</v>
      </c>
      <c r="LUS42" s="881" t="e">
        <v>#N/A</v>
      </c>
      <c r="LUT42" s="881" t="e">
        <v>#N/A</v>
      </c>
      <c r="LUU42" s="881" t="e">
        <v>#N/A</v>
      </c>
      <c r="LUV42" s="881" t="e">
        <v>#N/A</v>
      </c>
      <c r="LUW42" s="881" t="e">
        <v>#N/A</v>
      </c>
      <c r="LUX42" s="881" t="e">
        <v>#N/A</v>
      </c>
      <c r="LUY42" s="881" t="e">
        <v>#N/A</v>
      </c>
      <c r="LUZ42" s="881" t="e">
        <v>#N/A</v>
      </c>
      <c r="LVA42" s="881" t="e">
        <v>#N/A</v>
      </c>
      <c r="LVB42" s="881" t="e">
        <v>#N/A</v>
      </c>
      <c r="LVC42" s="881" t="e">
        <v>#N/A</v>
      </c>
      <c r="LVD42" s="881" t="e">
        <v>#N/A</v>
      </c>
      <c r="LVE42" s="881" t="e">
        <v>#N/A</v>
      </c>
      <c r="LVF42" s="881" t="e">
        <v>#N/A</v>
      </c>
      <c r="LVG42" s="881" t="e">
        <v>#N/A</v>
      </c>
      <c r="LVH42" s="881" t="e">
        <v>#N/A</v>
      </c>
      <c r="LVI42" s="881" t="e">
        <v>#N/A</v>
      </c>
      <c r="LVJ42" s="881" t="e">
        <v>#N/A</v>
      </c>
      <c r="LVK42" s="881" t="e">
        <v>#N/A</v>
      </c>
      <c r="LVL42" s="881" t="e">
        <v>#N/A</v>
      </c>
      <c r="LVM42" s="881" t="e">
        <v>#N/A</v>
      </c>
      <c r="LVN42" s="881" t="e">
        <v>#N/A</v>
      </c>
      <c r="LVO42" s="881" t="e">
        <v>#N/A</v>
      </c>
      <c r="LVP42" s="881" t="e">
        <v>#N/A</v>
      </c>
      <c r="LVQ42" s="881" t="e">
        <v>#N/A</v>
      </c>
      <c r="LVR42" s="881" t="e">
        <v>#N/A</v>
      </c>
      <c r="LVS42" s="881" t="e">
        <v>#N/A</v>
      </c>
      <c r="LVT42" s="881" t="e">
        <v>#N/A</v>
      </c>
      <c r="LVU42" s="881" t="e">
        <v>#N/A</v>
      </c>
      <c r="LVV42" s="881" t="e">
        <v>#N/A</v>
      </c>
      <c r="LVW42" s="881" t="e">
        <v>#N/A</v>
      </c>
      <c r="LVX42" s="881" t="e">
        <v>#N/A</v>
      </c>
      <c r="LVY42" s="881" t="e">
        <v>#N/A</v>
      </c>
      <c r="LVZ42" s="881" t="e">
        <v>#N/A</v>
      </c>
      <c r="LWA42" s="881" t="e">
        <v>#N/A</v>
      </c>
      <c r="LWB42" s="881" t="e">
        <v>#N/A</v>
      </c>
      <c r="LWC42" s="881" t="e">
        <v>#N/A</v>
      </c>
      <c r="LWD42" s="881" t="e">
        <v>#N/A</v>
      </c>
      <c r="LWE42" s="881" t="e">
        <v>#N/A</v>
      </c>
      <c r="LWF42" s="881" t="e">
        <v>#N/A</v>
      </c>
      <c r="LWG42" s="881" t="e">
        <v>#N/A</v>
      </c>
      <c r="LWH42" s="881" t="e">
        <v>#N/A</v>
      </c>
      <c r="LWI42" s="881" t="e">
        <v>#N/A</v>
      </c>
      <c r="LWJ42" s="881" t="e">
        <v>#N/A</v>
      </c>
      <c r="LWK42" s="881" t="e">
        <v>#N/A</v>
      </c>
      <c r="LWL42" s="881" t="e">
        <v>#N/A</v>
      </c>
      <c r="LWM42" s="881" t="e">
        <v>#N/A</v>
      </c>
      <c r="LWN42" s="881" t="e">
        <v>#N/A</v>
      </c>
      <c r="LWO42" s="881" t="e">
        <v>#N/A</v>
      </c>
      <c r="LWP42" s="881" t="e">
        <v>#N/A</v>
      </c>
      <c r="LWQ42" s="881" t="e">
        <v>#N/A</v>
      </c>
      <c r="LWR42" s="881" t="e">
        <v>#N/A</v>
      </c>
      <c r="LWS42" s="881" t="e">
        <v>#N/A</v>
      </c>
      <c r="LWT42" s="881" t="e">
        <v>#N/A</v>
      </c>
      <c r="LWU42" s="881" t="e">
        <v>#N/A</v>
      </c>
      <c r="LWV42" s="881" t="e">
        <v>#N/A</v>
      </c>
      <c r="LWW42" s="881" t="e">
        <v>#N/A</v>
      </c>
      <c r="LWX42" s="881" t="e">
        <v>#N/A</v>
      </c>
      <c r="LWY42" s="881" t="e">
        <v>#N/A</v>
      </c>
      <c r="LWZ42" s="881" t="e">
        <v>#N/A</v>
      </c>
      <c r="LXA42" s="881" t="e">
        <v>#N/A</v>
      </c>
      <c r="LXB42" s="881" t="e">
        <v>#N/A</v>
      </c>
      <c r="LXC42" s="881" t="e">
        <v>#N/A</v>
      </c>
      <c r="LXD42" s="881" t="e">
        <v>#N/A</v>
      </c>
      <c r="LXE42" s="881" t="e">
        <v>#N/A</v>
      </c>
      <c r="LXF42" s="881" t="e">
        <v>#N/A</v>
      </c>
      <c r="LXG42" s="881" t="e">
        <v>#N/A</v>
      </c>
      <c r="LXH42" s="881" t="e">
        <v>#N/A</v>
      </c>
      <c r="LXI42" s="881" t="e">
        <v>#N/A</v>
      </c>
      <c r="LXJ42" s="881" t="e">
        <v>#N/A</v>
      </c>
      <c r="LXK42" s="881" t="e">
        <v>#N/A</v>
      </c>
      <c r="LXL42" s="881" t="e">
        <v>#N/A</v>
      </c>
      <c r="LXM42" s="881" t="e">
        <v>#N/A</v>
      </c>
      <c r="LXN42" s="881" t="e">
        <v>#N/A</v>
      </c>
      <c r="LXO42" s="881" t="e">
        <v>#N/A</v>
      </c>
      <c r="LXP42" s="881" t="e">
        <v>#N/A</v>
      </c>
      <c r="LXQ42" s="881" t="e">
        <v>#N/A</v>
      </c>
      <c r="LXR42" s="881" t="e">
        <v>#N/A</v>
      </c>
      <c r="LXS42" s="881" t="e">
        <v>#N/A</v>
      </c>
      <c r="LXT42" s="881" t="e">
        <v>#N/A</v>
      </c>
      <c r="LXU42" s="881" t="e">
        <v>#N/A</v>
      </c>
      <c r="LXV42" s="881" t="e">
        <v>#N/A</v>
      </c>
      <c r="LXW42" s="881" t="e">
        <v>#N/A</v>
      </c>
      <c r="LXX42" s="881" t="e">
        <v>#N/A</v>
      </c>
      <c r="LXY42" s="881" t="e">
        <v>#N/A</v>
      </c>
      <c r="LXZ42" s="881" t="e">
        <v>#N/A</v>
      </c>
      <c r="LYA42" s="881" t="e">
        <v>#N/A</v>
      </c>
      <c r="LYB42" s="881" t="e">
        <v>#N/A</v>
      </c>
      <c r="LYC42" s="881" t="e">
        <v>#N/A</v>
      </c>
      <c r="LYD42" s="881" t="e">
        <v>#N/A</v>
      </c>
      <c r="LYE42" s="881" t="e">
        <v>#N/A</v>
      </c>
      <c r="LYF42" s="881" t="e">
        <v>#N/A</v>
      </c>
      <c r="LYG42" s="881" t="e">
        <v>#N/A</v>
      </c>
      <c r="LYH42" s="881" t="e">
        <v>#N/A</v>
      </c>
      <c r="LYI42" s="881" t="e">
        <v>#N/A</v>
      </c>
      <c r="LYJ42" s="881" t="e">
        <v>#N/A</v>
      </c>
      <c r="LYK42" s="881" t="e">
        <v>#N/A</v>
      </c>
      <c r="LYL42" s="881" t="e">
        <v>#N/A</v>
      </c>
      <c r="LYM42" s="881" t="e">
        <v>#N/A</v>
      </c>
      <c r="LYN42" s="881" t="e">
        <v>#N/A</v>
      </c>
      <c r="LYO42" s="881" t="e">
        <v>#N/A</v>
      </c>
      <c r="LYP42" s="881" t="e">
        <v>#N/A</v>
      </c>
      <c r="LYQ42" s="881" t="e">
        <v>#N/A</v>
      </c>
      <c r="LYR42" s="881" t="e">
        <v>#N/A</v>
      </c>
      <c r="LYS42" s="881" t="e">
        <v>#N/A</v>
      </c>
      <c r="LYT42" s="881" t="e">
        <v>#N/A</v>
      </c>
      <c r="LYU42" s="881" t="e">
        <v>#N/A</v>
      </c>
      <c r="LYV42" s="881" t="e">
        <v>#N/A</v>
      </c>
      <c r="LYW42" s="881" t="e">
        <v>#N/A</v>
      </c>
      <c r="LYX42" s="881" t="e">
        <v>#N/A</v>
      </c>
      <c r="LYY42" s="881" t="e">
        <v>#N/A</v>
      </c>
      <c r="LYZ42" s="881" t="e">
        <v>#N/A</v>
      </c>
      <c r="LZA42" s="881" t="e">
        <v>#N/A</v>
      </c>
      <c r="LZB42" s="881" t="e">
        <v>#N/A</v>
      </c>
      <c r="LZC42" s="881" t="e">
        <v>#N/A</v>
      </c>
      <c r="LZD42" s="881" t="e">
        <v>#N/A</v>
      </c>
      <c r="LZE42" s="881" t="e">
        <v>#N/A</v>
      </c>
      <c r="LZF42" s="881" t="e">
        <v>#N/A</v>
      </c>
      <c r="LZG42" s="881" t="e">
        <v>#N/A</v>
      </c>
      <c r="LZH42" s="881" t="e">
        <v>#N/A</v>
      </c>
      <c r="LZI42" s="881" t="e">
        <v>#N/A</v>
      </c>
      <c r="LZJ42" s="881" t="e">
        <v>#N/A</v>
      </c>
      <c r="LZK42" s="881" t="e">
        <v>#N/A</v>
      </c>
      <c r="LZL42" s="881" t="e">
        <v>#N/A</v>
      </c>
      <c r="LZM42" s="881" t="e">
        <v>#N/A</v>
      </c>
      <c r="LZN42" s="881" t="e">
        <v>#N/A</v>
      </c>
      <c r="LZO42" s="881" t="e">
        <v>#N/A</v>
      </c>
      <c r="LZP42" s="881" t="e">
        <v>#N/A</v>
      </c>
      <c r="LZQ42" s="881" t="e">
        <v>#N/A</v>
      </c>
      <c r="LZR42" s="881" t="e">
        <v>#N/A</v>
      </c>
      <c r="LZS42" s="881" t="e">
        <v>#N/A</v>
      </c>
      <c r="LZT42" s="881" t="e">
        <v>#N/A</v>
      </c>
      <c r="LZU42" s="881" t="e">
        <v>#N/A</v>
      </c>
      <c r="LZV42" s="881" t="e">
        <v>#N/A</v>
      </c>
      <c r="LZW42" s="881" t="e">
        <v>#N/A</v>
      </c>
      <c r="LZX42" s="881" t="e">
        <v>#N/A</v>
      </c>
      <c r="LZY42" s="881" t="e">
        <v>#N/A</v>
      </c>
      <c r="LZZ42" s="881" t="e">
        <v>#N/A</v>
      </c>
      <c r="MAA42" s="881" t="e">
        <v>#N/A</v>
      </c>
      <c r="MAB42" s="881" t="e">
        <v>#N/A</v>
      </c>
      <c r="MAC42" s="881" t="e">
        <v>#N/A</v>
      </c>
      <c r="MAD42" s="881" t="e">
        <v>#N/A</v>
      </c>
      <c r="MAE42" s="881" t="e">
        <v>#N/A</v>
      </c>
      <c r="MAF42" s="881" t="e">
        <v>#N/A</v>
      </c>
      <c r="MAG42" s="881" t="e">
        <v>#N/A</v>
      </c>
      <c r="MAH42" s="881" t="e">
        <v>#N/A</v>
      </c>
      <c r="MAI42" s="881" t="e">
        <v>#N/A</v>
      </c>
      <c r="MAJ42" s="881" t="e">
        <v>#N/A</v>
      </c>
      <c r="MAK42" s="881" t="e">
        <v>#N/A</v>
      </c>
      <c r="MAL42" s="881" t="e">
        <v>#N/A</v>
      </c>
      <c r="MAM42" s="881" t="e">
        <v>#N/A</v>
      </c>
      <c r="MAN42" s="881" t="e">
        <v>#N/A</v>
      </c>
      <c r="MAO42" s="881" t="e">
        <v>#N/A</v>
      </c>
      <c r="MAP42" s="881" t="e">
        <v>#N/A</v>
      </c>
      <c r="MAQ42" s="881" t="e">
        <v>#N/A</v>
      </c>
      <c r="MAR42" s="881" t="e">
        <v>#N/A</v>
      </c>
      <c r="MAS42" s="881" t="e">
        <v>#N/A</v>
      </c>
      <c r="MAT42" s="881" t="e">
        <v>#N/A</v>
      </c>
      <c r="MAU42" s="881" t="e">
        <v>#N/A</v>
      </c>
      <c r="MAV42" s="881" t="e">
        <v>#N/A</v>
      </c>
      <c r="MAW42" s="881" t="e">
        <v>#N/A</v>
      </c>
      <c r="MAX42" s="881" t="e">
        <v>#N/A</v>
      </c>
      <c r="MAY42" s="881" t="e">
        <v>#N/A</v>
      </c>
      <c r="MAZ42" s="881" t="e">
        <v>#N/A</v>
      </c>
      <c r="MBA42" s="881" t="e">
        <v>#N/A</v>
      </c>
      <c r="MBB42" s="881" t="e">
        <v>#N/A</v>
      </c>
      <c r="MBC42" s="881" t="e">
        <v>#N/A</v>
      </c>
      <c r="MBD42" s="881" t="e">
        <v>#N/A</v>
      </c>
      <c r="MBE42" s="881" t="e">
        <v>#N/A</v>
      </c>
      <c r="MBF42" s="881" t="e">
        <v>#N/A</v>
      </c>
      <c r="MBG42" s="881" t="e">
        <v>#N/A</v>
      </c>
      <c r="MBH42" s="881" t="e">
        <v>#N/A</v>
      </c>
      <c r="MBI42" s="881" t="e">
        <v>#N/A</v>
      </c>
      <c r="MBJ42" s="881" t="e">
        <v>#N/A</v>
      </c>
      <c r="MBK42" s="881" t="e">
        <v>#N/A</v>
      </c>
      <c r="MBL42" s="881" t="e">
        <v>#N/A</v>
      </c>
      <c r="MBM42" s="881" t="e">
        <v>#N/A</v>
      </c>
      <c r="MBN42" s="881" t="e">
        <v>#N/A</v>
      </c>
      <c r="MBO42" s="881" t="e">
        <v>#N/A</v>
      </c>
      <c r="MBP42" s="881" t="e">
        <v>#N/A</v>
      </c>
      <c r="MBQ42" s="881" t="e">
        <v>#N/A</v>
      </c>
      <c r="MBR42" s="881" t="e">
        <v>#N/A</v>
      </c>
      <c r="MBS42" s="881" t="e">
        <v>#N/A</v>
      </c>
      <c r="MBT42" s="881" t="e">
        <v>#N/A</v>
      </c>
      <c r="MBU42" s="881" t="e">
        <v>#N/A</v>
      </c>
      <c r="MBV42" s="881" t="e">
        <v>#N/A</v>
      </c>
      <c r="MBW42" s="881" t="e">
        <v>#N/A</v>
      </c>
      <c r="MBX42" s="881" t="e">
        <v>#N/A</v>
      </c>
      <c r="MBY42" s="881" t="e">
        <v>#N/A</v>
      </c>
      <c r="MBZ42" s="881" t="e">
        <v>#N/A</v>
      </c>
      <c r="MCA42" s="881" t="e">
        <v>#N/A</v>
      </c>
      <c r="MCB42" s="881" t="e">
        <v>#N/A</v>
      </c>
      <c r="MCC42" s="881" t="e">
        <v>#N/A</v>
      </c>
      <c r="MCD42" s="881" t="e">
        <v>#N/A</v>
      </c>
      <c r="MCE42" s="881" t="e">
        <v>#N/A</v>
      </c>
      <c r="MCF42" s="881" t="e">
        <v>#N/A</v>
      </c>
      <c r="MCG42" s="881" t="e">
        <v>#N/A</v>
      </c>
      <c r="MCH42" s="881" t="e">
        <v>#N/A</v>
      </c>
      <c r="MCI42" s="881" t="e">
        <v>#N/A</v>
      </c>
      <c r="MCJ42" s="881" t="e">
        <v>#N/A</v>
      </c>
      <c r="MCK42" s="881" t="e">
        <v>#N/A</v>
      </c>
      <c r="MCL42" s="881" t="e">
        <v>#N/A</v>
      </c>
      <c r="MCM42" s="881" t="e">
        <v>#N/A</v>
      </c>
      <c r="MCN42" s="881" t="e">
        <v>#N/A</v>
      </c>
      <c r="MCO42" s="881" t="e">
        <v>#N/A</v>
      </c>
      <c r="MCP42" s="881" t="e">
        <v>#N/A</v>
      </c>
      <c r="MCQ42" s="881" t="e">
        <v>#N/A</v>
      </c>
      <c r="MCR42" s="881" t="e">
        <v>#N/A</v>
      </c>
      <c r="MCS42" s="881" t="e">
        <v>#N/A</v>
      </c>
      <c r="MCT42" s="881" t="e">
        <v>#N/A</v>
      </c>
      <c r="MCU42" s="881" t="e">
        <v>#N/A</v>
      </c>
      <c r="MCV42" s="881" t="e">
        <v>#N/A</v>
      </c>
      <c r="MCW42" s="881" t="e">
        <v>#N/A</v>
      </c>
      <c r="MCX42" s="881" t="e">
        <v>#N/A</v>
      </c>
      <c r="MCY42" s="881" t="e">
        <v>#N/A</v>
      </c>
      <c r="MCZ42" s="881" t="e">
        <v>#N/A</v>
      </c>
      <c r="MDA42" s="881" t="e">
        <v>#N/A</v>
      </c>
      <c r="MDB42" s="881" t="e">
        <v>#N/A</v>
      </c>
      <c r="MDC42" s="881" t="e">
        <v>#N/A</v>
      </c>
      <c r="MDD42" s="881" t="e">
        <v>#N/A</v>
      </c>
      <c r="MDE42" s="881" t="e">
        <v>#N/A</v>
      </c>
      <c r="MDF42" s="881" t="e">
        <v>#N/A</v>
      </c>
      <c r="MDG42" s="881" t="e">
        <v>#N/A</v>
      </c>
      <c r="MDH42" s="881" t="e">
        <v>#N/A</v>
      </c>
      <c r="MDI42" s="881" t="e">
        <v>#N/A</v>
      </c>
      <c r="MDJ42" s="881" t="e">
        <v>#N/A</v>
      </c>
      <c r="MDK42" s="881" t="e">
        <v>#N/A</v>
      </c>
      <c r="MDL42" s="881" t="e">
        <v>#N/A</v>
      </c>
      <c r="MDM42" s="881" t="e">
        <v>#N/A</v>
      </c>
      <c r="MDN42" s="881" t="e">
        <v>#N/A</v>
      </c>
      <c r="MDO42" s="881" t="e">
        <v>#N/A</v>
      </c>
      <c r="MDP42" s="881" t="e">
        <v>#N/A</v>
      </c>
      <c r="MDQ42" s="881" t="e">
        <v>#N/A</v>
      </c>
      <c r="MDR42" s="881" t="e">
        <v>#N/A</v>
      </c>
      <c r="MDS42" s="881" t="e">
        <v>#N/A</v>
      </c>
      <c r="MDT42" s="881" t="e">
        <v>#N/A</v>
      </c>
      <c r="MDU42" s="881" t="e">
        <v>#N/A</v>
      </c>
      <c r="MDV42" s="881" t="e">
        <v>#N/A</v>
      </c>
      <c r="MDW42" s="881" t="e">
        <v>#N/A</v>
      </c>
      <c r="MDX42" s="881" t="e">
        <v>#N/A</v>
      </c>
      <c r="MDY42" s="881" t="e">
        <v>#N/A</v>
      </c>
      <c r="MDZ42" s="881" t="e">
        <v>#N/A</v>
      </c>
      <c r="MEA42" s="881" t="e">
        <v>#N/A</v>
      </c>
      <c r="MEB42" s="881" t="e">
        <v>#N/A</v>
      </c>
      <c r="MEC42" s="881" t="e">
        <v>#N/A</v>
      </c>
      <c r="MED42" s="881" t="e">
        <v>#N/A</v>
      </c>
      <c r="MEE42" s="881" t="e">
        <v>#N/A</v>
      </c>
      <c r="MEF42" s="881" t="e">
        <v>#N/A</v>
      </c>
      <c r="MEG42" s="881" t="e">
        <v>#N/A</v>
      </c>
      <c r="MEH42" s="881" t="e">
        <v>#N/A</v>
      </c>
      <c r="MEI42" s="881" t="e">
        <v>#N/A</v>
      </c>
      <c r="MEJ42" s="881" t="e">
        <v>#N/A</v>
      </c>
      <c r="MEK42" s="881" t="e">
        <v>#N/A</v>
      </c>
      <c r="MEL42" s="881" t="e">
        <v>#N/A</v>
      </c>
      <c r="MEM42" s="881" t="e">
        <v>#N/A</v>
      </c>
      <c r="MEN42" s="881" t="e">
        <v>#N/A</v>
      </c>
      <c r="MEO42" s="881" t="e">
        <v>#N/A</v>
      </c>
      <c r="MEP42" s="881" t="e">
        <v>#N/A</v>
      </c>
      <c r="MEQ42" s="881" t="e">
        <v>#N/A</v>
      </c>
      <c r="MER42" s="881" t="e">
        <v>#N/A</v>
      </c>
      <c r="MES42" s="881" t="e">
        <v>#N/A</v>
      </c>
      <c r="MET42" s="881" t="e">
        <v>#N/A</v>
      </c>
      <c r="MEU42" s="881" t="e">
        <v>#N/A</v>
      </c>
      <c r="MEV42" s="881" t="e">
        <v>#N/A</v>
      </c>
      <c r="MEW42" s="881" t="e">
        <v>#N/A</v>
      </c>
      <c r="MEX42" s="881" t="e">
        <v>#N/A</v>
      </c>
      <c r="MEY42" s="881" t="e">
        <v>#N/A</v>
      </c>
      <c r="MEZ42" s="881" t="e">
        <v>#N/A</v>
      </c>
      <c r="MFA42" s="881" t="e">
        <v>#N/A</v>
      </c>
      <c r="MFB42" s="881" t="e">
        <v>#N/A</v>
      </c>
      <c r="MFC42" s="881" t="e">
        <v>#N/A</v>
      </c>
      <c r="MFD42" s="881" t="e">
        <v>#N/A</v>
      </c>
      <c r="MFE42" s="881" t="e">
        <v>#N/A</v>
      </c>
      <c r="MFF42" s="881" t="e">
        <v>#N/A</v>
      </c>
      <c r="MFG42" s="881" t="e">
        <v>#N/A</v>
      </c>
      <c r="MFH42" s="881" t="e">
        <v>#N/A</v>
      </c>
      <c r="MFI42" s="881" t="e">
        <v>#N/A</v>
      </c>
      <c r="MFJ42" s="881" t="e">
        <v>#N/A</v>
      </c>
      <c r="MFK42" s="881" t="e">
        <v>#N/A</v>
      </c>
      <c r="MFL42" s="881" t="e">
        <v>#N/A</v>
      </c>
      <c r="MFM42" s="881" t="e">
        <v>#N/A</v>
      </c>
      <c r="MFN42" s="881" t="e">
        <v>#N/A</v>
      </c>
      <c r="MFO42" s="881" t="e">
        <v>#N/A</v>
      </c>
      <c r="MFP42" s="881" t="e">
        <v>#N/A</v>
      </c>
      <c r="MFQ42" s="881" t="e">
        <v>#N/A</v>
      </c>
      <c r="MFR42" s="881" t="e">
        <v>#N/A</v>
      </c>
      <c r="MFS42" s="881" t="e">
        <v>#N/A</v>
      </c>
      <c r="MFT42" s="881" t="e">
        <v>#N/A</v>
      </c>
      <c r="MFU42" s="881" t="e">
        <v>#N/A</v>
      </c>
      <c r="MFV42" s="881" t="e">
        <v>#N/A</v>
      </c>
      <c r="MFW42" s="881" t="e">
        <v>#N/A</v>
      </c>
      <c r="MFX42" s="881" t="e">
        <v>#N/A</v>
      </c>
      <c r="MFY42" s="881" t="e">
        <v>#N/A</v>
      </c>
      <c r="MFZ42" s="881" t="e">
        <v>#N/A</v>
      </c>
      <c r="MGA42" s="881" t="e">
        <v>#N/A</v>
      </c>
      <c r="MGB42" s="881" t="e">
        <v>#N/A</v>
      </c>
      <c r="MGC42" s="881" t="e">
        <v>#N/A</v>
      </c>
      <c r="MGD42" s="881" t="e">
        <v>#N/A</v>
      </c>
      <c r="MGE42" s="881" t="e">
        <v>#N/A</v>
      </c>
      <c r="MGF42" s="881" t="e">
        <v>#N/A</v>
      </c>
      <c r="MGG42" s="881" t="e">
        <v>#N/A</v>
      </c>
      <c r="MGH42" s="881" t="e">
        <v>#N/A</v>
      </c>
      <c r="MGI42" s="881" t="e">
        <v>#N/A</v>
      </c>
      <c r="MGJ42" s="881" t="e">
        <v>#N/A</v>
      </c>
      <c r="MGK42" s="881" t="e">
        <v>#N/A</v>
      </c>
      <c r="MGL42" s="881" t="e">
        <v>#N/A</v>
      </c>
      <c r="MGM42" s="881" t="e">
        <v>#N/A</v>
      </c>
      <c r="MGN42" s="881" t="e">
        <v>#N/A</v>
      </c>
      <c r="MGO42" s="881" t="e">
        <v>#N/A</v>
      </c>
      <c r="MGP42" s="881" t="e">
        <v>#N/A</v>
      </c>
      <c r="MGQ42" s="881" t="e">
        <v>#N/A</v>
      </c>
      <c r="MGR42" s="881" t="e">
        <v>#N/A</v>
      </c>
      <c r="MGS42" s="881" t="e">
        <v>#N/A</v>
      </c>
      <c r="MGT42" s="881" t="e">
        <v>#N/A</v>
      </c>
      <c r="MGU42" s="881" t="e">
        <v>#N/A</v>
      </c>
      <c r="MGV42" s="881" t="e">
        <v>#N/A</v>
      </c>
      <c r="MGW42" s="881" t="e">
        <v>#N/A</v>
      </c>
      <c r="MGX42" s="881" t="e">
        <v>#N/A</v>
      </c>
      <c r="MGY42" s="881" t="e">
        <v>#N/A</v>
      </c>
      <c r="MGZ42" s="881" t="e">
        <v>#N/A</v>
      </c>
      <c r="MHA42" s="881" t="e">
        <v>#N/A</v>
      </c>
      <c r="MHB42" s="881" t="e">
        <v>#N/A</v>
      </c>
      <c r="MHC42" s="881" t="e">
        <v>#N/A</v>
      </c>
      <c r="MHD42" s="881" t="e">
        <v>#N/A</v>
      </c>
      <c r="MHE42" s="881" t="e">
        <v>#N/A</v>
      </c>
      <c r="MHF42" s="881" t="e">
        <v>#N/A</v>
      </c>
      <c r="MHG42" s="881" t="e">
        <v>#N/A</v>
      </c>
      <c r="MHH42" s="881" t="e">
        <v>#N/A</v>
      </c>
      <c r="MHI42" s="881" t="e">
        <v>#N/A</v>
      </c>
      <c r="MHJ42" s="881" t="e">
        <v>#N/A</v>
      </c>
      <c r="MHK42" s="881" t="e">
        <v>#N/A</v>
      </c>
      <c r="MHL42" s="881" t="e">
        <v>#N/A</v>
      </c>
      <c r="MHM42" s="881" t="e">
        <v>#N/A</v>
      </c>
      <c r="MHN42" s="881" t="e">
        <v>#N/A</v>
      </c>
      <c r="MHO42" s="881" t="e">
        <v>#N/A</v>
      </c>
      <c r="MHP42" s="881" t="e">
        <v>#N/A</v>
      </c>
      <c r="MHQ42" s="881" t="e">
        <v>#N/A</v>
      </c>
      <c r="MHR42" s="881" t="e">
        <v>#N/A</v>
      </c>
      <c r="MHS42" s="881" t="e">
        <v>#N/A</v>
      </c>
      <c r="MHT42" s="881" t="e">
        <v>#N/A</v>
      </c>
      <c r="MHU42" s="881" t="e">
        <v>#N/A</v>
      </c>
      <c r="MHV42" s="881" t="e">
        <v>#N/A</v>
      </c>
      <c r="MHW42" s="881" t="e">
        <v>#N/A</v>
      </c>
      <c r="MHX42" s="881" t="e">
        <v>#N/A</v>
      </c>
      <c r="MHY42" s="881" t="e">
        <v>#N/A</v>
      </c>
      <c r="MHZ42" s="881" t="e">
        <v>#N/A</v>
      </c>
      <c r="MIA42" s="881" t="e">
        <v>#N/A</v>
      </c>
      <c r="MIB42" s="881" t="e">
        <v>#N/A</v>
      </c>
      <c r="MIC42" s="881" t="e">
        <v>#N/A</v>
      </c>
      <c r="MID42" s="881" t="e">
        <v>#N/A</v>
      </c>
      <c r="MIE42" s="881" t="e">
        <v>#N/A</v>
      </c>
      <c r="MIF42" s="881" t="e">
        <v>#N/A</v>
      </c>
      <c r="MIG42" s="881" t="e">
        <v>#N/A</v>
      </c>
      <c r="MIH42" s="881" t="e">
        <v>#N/A</v>
      </c>
      <c r="MII42" s="881" t="e">
        <v>#N/A</v>
      </c>
      <c r="MIJ42" s="881" t="e">
        <v>#N/A</v>
      </c>
      <c r="MIK42" s="881" t="e">
        <v>#N/A</v>
      </c>
      <c r="MIL42" s="881" t="e">
        <v>#N/A</v>
      </c>
      <c r="MIM42" s="881" t="e">
        <v>#N/A</v>
      </c>
      <c r="MIN42" s="881" t="e">
        <v>#N/A</v>
      </c>
      <c r="MIO42" s="881" t="e">
        <v>#N/A</v>
      </c>
      <c r="MIP42" s="881" t="e">
        <v>#N/A</v>
      </c>
      <c r="MIQ42" s="881" t="e">
        <v>#N/A</v>
      </c>
      <c r="MIR42" s="881" t="e">
        <v>#N/A</v>
      </c>
      <c r="MIS42" s="881" t="e">
        <v>#N/A</v>
      </c>
      <c r="MIT42" s="881" t="e">
        <v>#N/A</v>
      </c>
      <c r="MIU42" s="881" t="e">
        <v>#N/A</v>
      </c>
      <c r="MIV42" s="881" t="e">
        <v>#N/A</v>
      </c>
      <c r="MIW42" s="881" t="e">
        <v>#N/A</v>
      </c>
      <c r="MIX42" s="881" t="e">
        <v>#N/A</v>
      </c>
      <c r="MIY42" s="881" t="e">
        <v>#N/A</v>
      </c>
      <c r="MIZ42" s="881" t="e">
        <v>#N/A</v>
      </c>
      <c r="MJA42" s="881" t="e">
        <v>#N/A</v>
      </c>
      <c r="MJB42" s="881" t="e">
        <v>#N/A</v>
      </c>
      <c r="MJC42" s="881" t="e">
        <v>#N/A</v>
      </c>
      <c r="MJD42" s="881" t="e">
        <v>#N/A</v>
      </c>
      <c r="MJE42" s="881" t="e">
        <v>#N/A</v>
      </c>
      <c r="MJF42" s="881" t="e">
        <v>#N/A</v>
      </c>
      <c r="MJG42" s="881" t="e">
        <v>#N/A</v>
      </c>
      <c r="MJH42" s="881" t="e">
        <v>#N/A</v>
      </c>
      <c r="MJI42" s="881" t="e">
        <v>#N/A</v>
      </c>
      <c r="MJJ42" s="881" t="e">
        <v>#N/A</v>
      </c>
      <c r="MJK42" s="881" t="e">
        <v>#N/A</v>
      </c>
      <c r="MJL42" s="881" t="e">
        <v>#N/A</v>
      </c>
      <c r="MJM42" s="881" t="e">
        <v>#N/A</v>
      </c>
      <c r="MJN42" s="881" t="e">
        <v>#N/A</v>
      </c>
      <c r="MJO42" s="881" t="e">
        <v>#N/A</v>
      </c>
      <c r="MJP42" s="881" t="e">
        <v>#N/A</v>
      </c>
      <c r="MJQ42" s="881" t="e">
        <v>#N/A</v>
      </c>
      <c r="MJR42" s="881" t="e">
        <v>#N/A</v>
      </c>
      <c r="MJS42" s="881" t="e">
        <v>#N/A</v>
      </c>
      <c r="MJT42" s="881" t="e">
        <v>#N/A</v>
      </c>
      <c r="MJU42" s="881" t="e">
        <v>#N/A</v>
      </c>
      <c r="MJV42" s="881" t="e">
        <v>#N/A</v>
      </c>
      <c r="MJW42" s="881" t="e">
        <v>#N/A</v>
      </c>
      <c r="MJX42" s="881" t="e">
        <v>#N/A</v>
      </c>
      <c r="MJY42" s="881" t="e">
        <v>#N/A</v>
      </c>
      <c r="MJZ42" s="881" t="e">
        <v>#N/A</v>
      </c>
      <c r="MKA42" s="881" t="e">
        <v>#N/A</v>
      </c>
      <c r="MKB42" s="881" t="e">
        <v>#N/A</v>
      </c>
      <c r="MKC42" s="881" t="e">
        <v>#N/A</v>
      </c>
      <c r="MKD42" s="881" t="e">
        <v>#N/A</v>
      </c>
      <c r="MKE42" s="881" t="e">
        <v>#N/A</v>
      </c>
      <c r="MKF42" s="881" t="e">
        <v>#N/A</v>
      </c>
      <c r="MKG42" s="881" t="e">
        <v>#N/A</v>
      </c>
      <c r="MKH42" s="881" t="e">
        <v>#N/A</v>
      </c>
      <c r="MKI42" s="881" t="e">
        <v>#N/A</v>
      </c>
      <c r="MKJ42" s="881" t="e">
        <v>#N/A</v>
      </c>
      <c r="MKK42" s="881" t="e">
        <v>#N/A</v>
      </c>
      <c r="MKL42" s="881" t="e">
        <v>#N/A</v>
      </c>
      <c r="MKM42" s="881" t="e">
        <v>#N/A</v>
      </c>
      <c r="MKN42" s="881" t="e">
        <v>#N/A</v>
      </c>
      <c r="MKO42" s="881" t="e">
        <v>#N/A</v>
      </c>
      <c r="MKP42" s="881" t="e">
        <v>#N/A</v>
      </c>
      <c r="MKQ42" s="881" t="e">
        <v>#N/A</v>
      </c>
      <c r="MKR42" s="881" t="e">
        <v>#N/A</v>
      </c>
      <c r="MKS42" s="881" t="e">
        <v>#N/A</v>
      </c>
      <c r="MKT42" s="881" t="e">
        <v>#N/A</v>
      </c>
      <c r="MKU42" s="881" t="e">
        <v>#N/A</v>
      </c>
      <c r="MKV42" s="881" t="e">
        <v>#N/A</v>
      </c>
      <c r="MKW42" s="881" t="e">
        <v>#N/A</v>
      </c>
      <c r="MKX42" s="881" t="e">
        <v>#N/A</v>
      </c>
      <c r="MKY42" s="881" t="e">
        <v>#N/A</v>
      </c>
      <c r="MKZ42" s="881" t="e">
        <v>#N/A</v>
      </c>
      <c r="MLA42" s="881" t="e">
        <v>#N/A</v>
      </c>
      <c r="MLB42" s="881" t="e">
        <v>#N/A</v>
      </c>
      <c r="MLC42" s="881" t="e">
        <v>#N/A</v>
      </c>
      <c r="MLD42" s="881" t="e">
        <v>#N/A</v>
      </c>
      <c r="MLE42" s="881" t="e">
        <v>#N/A</v>
      </c>
      <c r="MLF42" s="881" t="e">
        <v>#N/A</v>
      </c>
      <c r="MLG42" s="881" t="e">
        <v>#N/A</v>
      </c>
      <c r="MLH42" s="881" t="e">
        <v>#N/A</v>
      </c>
      <c r="MLI42" s="881" t="e">
        <v>#N/A</v>
      </c>
      <c r="MLJ42" s="881" t="e">
        <v>#N/A</v>
      </c>
      <c r="MLK42" s="881" t="e">
        <v>#N/A</v>
      </c>
      <c r="MLL42" s="881" t="e">
        <v>#N/A</v>
      </c>
      <c r="MLM42" s="881" t="e">
        <v>#N/A</v>
      </c>
      <c r="MLN42" s="881" t="e">
        <v>#N/A</v>
      </c>
      <c r="MLO42" s="881" t="e">
        <v>#N/A</v>
      </c>
      <c r="MLP42" s="881" t="e">
        <v>#N/A</v>
      </c>
      <c r="MLQ42" s="881" t="e">
        <v>#N/A</v>
      </c>
      <c r="MLR42" s="881" t="e">
        <v>#N/A</v>
      </c>
      <c r="MLS42" s="881" t="e">
        <v>#N/A</v>
      </c>
      <c r="MLT42" s="881" t="e">
        <v>#N/A</v>
      </c>
      <c r="MLU42" s="881" t="e">
        <v>#N/A</v>
      </c>
      <c r="MLV42" s="881" t="e">
        <v>#N/A</v>
      </c>
      <c r="MLW42" s="881" t="e">
        <v>#N/A</v>
      </c>
      <c r="MLX42" s="881" t="e">
        <v>#N/A</v>
      </c>
      <c r="MLY42" s="881" t="e">
        <v>#N/A</v>
      </c>
      <c r="MLZ42" s="881" t="e">
        <v>#N/A</v>
      </c>
      <c r="MMA42" s="881" t="e">
        <v>#N/A</v>
      </c>
      <c r="MMB42" s="881" t="e">
        <v>#N/A</v>
      </c>
      <c r="MMC42" s="881" t="e">
        <v>#N/A</v>
      </c>
      <c r="MMD42" s="881" t="e">
        <v>#N/A</v>
      </c>
      <c r="MME42" s="881" t="e">
        <v>#N/A</v>
      </c>
      <c r="MMF42" s="881" t="e">
        <v>#N/A</v>
      </c>
      <c r="MMG42" s="881" t="e">
        <v>#N/A</v>
      </c>
      <c r="MMH42" s="881" t="e">
        <v>#N/A</v>
      </c>
      <c r="MMI42" s="881" t="e">
        <v>#N/A</v>
      </c>
      <c r="MMJ42" s="881" t="e">
        <v>#N/A</v>
      </c>
      <c r="MMK42" s="881" t="e">
        <v>#N/A</v>
      </c>
      <c r="MML42" s="881" t="e">
        <v>#N/A</v>
      </c>
      <c r="MMM42" s="881" t="e">
        <v>#N/A</v>
      </c>
      <c r="MMN42" s="881" t="e">
        <v>#N/A</v>
      </c>
      <c r="MMO42" s="881" t="e">
        <v>#N/A</v>
      </c>
      <c r="MMP42" s="881" t="e">
        <v>#N/A</v>
      </c>
      <c r="MMQ42" s="881" t="e">
        <v>#N/A</v>
      </c>
      <c r="MMR42" s="881" t="e">
        <v>#N/A</v>
      </c>
      <c r="MMS42" s="881" t="e">
        <v>#N/A</v>
      </c>
      <c r="MMT42" s="881" t="e">
        <v>#N/A</v>
      </c>
      <c r="MMU42" s="881" t="e">
        <v>#N/A</v>
      </c>
      <c r="MMV42" s="881" t="e">
        <v>#N/A</v>
      </c>
      <c r="MMW42" s="881" t="e">
        <v>#N/A</v>
      </c>
      <c r="MMX42" s="881" t="e">
        <v>#N/A</v>
      </c>
      <c r="MMY42" s="881" t="e">
        <v>#N/A</v>
      </c>
      <c r="MMZ42" s="881" t="e">
        <v>#N/A</v>
      </c>
      <c r="MNA42" s="881" t="e">
        <v>#N/A</v>
      </c>
      <c r="MNB42" s="881" t="e">
        <v>#N/A</v>
      </c>
      <c r="MNC42" s="881" t="e">
        <v>#N/A</v>
      </c>
      <c r="MND42" s="881" t="e">
        <v>#N/A</v>
      </c>
      <c r="MNE42" s="881" t="e">
        <v>#N/A</v>
      </c>
      <c r="MNF42" s="881" t="e">
        <v>#N/A</v>
      </c>
      <c r="MNG42" s="881" t="e">
        <v>#N/A</v>
      </c>
      <c r="MNH42" s="881" t="e">
        <v>#N/A</v>
      </c>
      <c r="MNI42" s="881" t="e">
        <v>#N/A</v>
      </c>
      <c r="MNJ42" s="881" t="e">
        <v>#N/A</v>
      </c>
      <c r="MNK42" s="881" t="e">
        <v>#N/A</v>
      </c>
      <c r="MNL42" s="881" t="e">
        <v>#N/A</v>
      </c>
      <c r="MNM42" s="881" t="e">
        <v>#N/A</v>
      </c>
      <c r="MNN42" s="881" t="e">
        <v>#N/A</v>
      </c>
      <c r="MNO42" s="881" t="e">
        <v>#N/A</v>
      </c>
      <c r="MNP42" s="881" t="e">
        <v>#N/A</v>
      </c>
      <c r="MNQ42" s="881" t="e">
        <v>#N/A</v>
      </c>
      <c r="MNR42" s="881" t="e">
        <v>#N/A</v>
      </c>
      <c r="MNS42" s="881" t="e">
        <v>#N/A</v>
      </c>
      <c r="MNT42" s="881" t="e">
        <v>#N/A</v>
      </c>
      <c r="MNU42" s="881" t="e">
        <v>#N/A</v>
      </c>
      <c r="MNV42" s="881" t="e">
        <v>#N/A</v>
      </c>
      <c r="MNW42" s="881" t="e">
        <v>#N/A</v>
      </c>
      <c r="MNX42" s="881" t="e">
        <v>#N/A</v>
      </c>
      <c r="MNY42" s="881" t="e">
        <v>#N/A</v>
      </c>
      <c r="MNZ42" s="881" t="e">
        <v>#N/A</v>
      </c>
      <c r="MOA42" s="881" t="e">
        <v>#N/A</v>
      </c>
      <c r="MOB42" s="881" t="e">
        <v>#N/A</v>
      </c>
      <c r="MOC42" s="881" t="e">
        <v>#N/A</v>
      </c>
      <c r="MOD42" s="881" t="e">
        <v>#N/A</v>
      </c>
      <c r="MOE42" s="881" t="e">
        <v>#N/A</v>
      </c>
      <c r="MOF42" s="881" t="e">
        <v>#N/A</v>
      </c>
      <c r="MOG42" s="881" t="e">
        <v>#N/A</v>
      </c>
      <c r="MOH42" s="881" t="e">
        <v>#N/A</v>
      </c>
      <c r="MOI42" s="881" t="e">
        <v>#N/A</v>
      </c>
      <c r="MOJ42" s="881" t="e">
        <v>#N/A</v>
      </c>
      <c r="MOK42" s="881" t="e">
        <v>#N/A</v>
      </c>
      <c r="MOL42" s="881" t="e">
        <v>#N/A</v>
      </c>
      <c r="MOM42" s="881" t="e">
        <v>#N/A</v>
      </c>
      <c r="MON42" s="881" t="e">
        <v>#N/A</v>
      </c>
      <c r="MOO42" s="881" t="e">
        <v>#N/A</v>
      </c>
      <c r="MOP42" s="881" t="e">
        <v>#N/A</v>
      </c>
      <c r="MOQ42" s="881" t="e">
        <v>#N/A</v>
      </c>
      <c r="MOR42" s="881" t="e">
        <v>#N/A</v>
      </c>
      <c r="MOS42" s="881" t="e">
        <v>#N/A</v>
      </c>
      <c r="MOT42" s="881" t="e">
        <v>#N/A</v>
      </c>
      <c r="MOU42" s="881" t="e">
        <v>#N/A</v>
      </c>
      <c r="MOV42" s="881" t="e">
        <v>#N/A</v>
      </c>
      <c r="MOW42" s="881" t="e">
        <v>#N/A</v>
      </c>
      <c r="MOX42" s="881" t="e">
        <v>#N/A</v>
      </c>
      <c r="MOY42" s="881" t="e">
        <v>#N/A</v>
      </c>
      <c r="MOZ42" s="881" t="e">
        <v>#N/A</v>
      </c>
      <c r="MPA42" s="881" t="e">
        <v>#N/A</v>
      </c>
      <c r="MPB42" s="881" t="e">
        <v>#N/A</v>
      </c>
      <c r="MPC42" s="881" t="e">
        <v>#N/A</v>
      </c>
      <c r="MPD42" s="881" t="e">
        <v>#N/A</v>
      </c>
      <c r="MPE42" s="881" t="e">
        <v>#N/A</v>
      </c>
      <c r="MPF42" s="881" t="e">
        <v>#N/A</v>
      </c>
      <c r="MPG42" s="881" t="e">
        <v>#N/A</v>
      </c>
      <c r="MPH42" s="881" t="e">
        <v>#N/A</v>
      </c>
      <c r="MPI42" s="881" t="e">
        <v>#N/A</v>
      </c>
      <c r="MPJ42" s="881" t="e">
        <v>#N/A</v>
      </c>
      <c r="MPK42" s="881" t="e">
        <v>#N/A</v>
      </c>
      <c r="MPL42" s="881" t="e">
        <v>#N/A</v>
      </c>
      <c r="MPM42" s="881" t="e">
        <v>#N/A</v>
      </c>
      <c r="MPN42" s="881" t="e">
        <v>#N/A</v>
      </c>
      <c r="MPO42" s="881" t="e">
        <v>#N/A</v>
      </c>
      <c r="MPP42" s="881" t="e">
        <v>#N/A</v>
      </c>
      <c r="MPQ42" s="881" t="e">
        <v>#N/A</v>
      </c>
      <c r="MPR42" s="881" t="e">
        <v>#N/A</v>
      </c>
      <c r="MPS42" s="881" t="e">
        <v>#N/A</v>
      </c>
      <c r="MPT42" s="881" t="e">
        <v>#N/A</v>
      </c>
      <c r="MPU42" s="881" t="e">
        <v>#N/A</v>
      </c>
      <c r="MPV42" s="881" t="e">
        <v>#N/A</v>
      </c>
      <c r="MPW42" s="881" t="e">
        <v>#N/A</v>
      </c>
      <c r="MPX42" s="881" t="e">
        <v>#N/A</v>
      </c>
      <c r="MPY42" s="881" t="e">
        <v>#N/A</v>
      </c>
      <c r="MPZ42" s="881" t="e">
        <v>#N/A</v>
      </c>
      <c r="MQA42" s="881" t="e">
        <v>#N/A</v>
      </c>
      <c r="MQB42" s="881" t="e">
        <v>#N/A</v>
      </c>
      <c r="MQC42" s="881" t="e">
        <v>#N/A</v>
      </c>
      <c r="MQD42" s="881" t="e">
        <v>#N/A</v>
      </c>
      <c r="MQE42" s="881" t="e">
        <v>#N/A</v>
      </c>
      <c r="MQF42" s="881" t="e">
        <v>#N/A</v>
      </c>
      <c r="MQG42" s="881" t="e">
        <v>#N/A</v>
      </c>
      <c r="MQH42" s="881" t="e">
        <v>#N/A</v>
      </c>
      <c r="MQI42" s="881" t="e">
        <v>#N/A</v>
      </c>
      <c r="MQJ42" s="881" t="e">
        <v>#N/A</v>
      </c>
      <c r="MQK42" s="881" t="e">
        <v>#N/A</v>
      </c>
      <c r="MQL42" s="881" t="e">
        <v>#N/A</v>
      </c>
      <c r="MQM42" s="881" t="e">
        <v>#N/A</v>
      </c>
      <c r="MQN42" s="881" t="e">
        <v>#N/A</v>
      </c>
      <c r="MQO42" s="881" t="e">
        <v>#N/A</v>
      </c>
      <c r="MQP42" s="881" t="e">
        <v>#N/A</v>
      </c>
      <c r="MQQ42" s="881" t="e">
        <v>#N/A</v>
      </c>
      <c r="MQR42" s="881" t="e">
        <v>#N/A</v>
      </c>
      <c r="MQS42" s="881" t="e">
        <v>#N/A</v>
      </c>
      <c r="MQT42" s="881" t="e">
        <v>#N/A</v>
      </c>
      <c r="MQU42" s="881" t="e">
        <v>#N/A</v>
      </c>
      <c r="MQV42" s="881" t="e">
        <v>#N/A</v>
      </c>
      <c r="MQW42" s="881" t="e">
        <v>#N/A</v>
      </c>
      <c r="MQX42" s="881" t="e">
        <v>#N/A</v>
      </c>
      <c r="MQY42" s="881" t="e">
        <v>#N/A</v>
      </c>
      <c r="MQZ42" s="881" t="e">
        <v>#N/A</v>
      </c>
      <c r="MRA42" s="881" t="e">
        <v>#N/A</v>
      </c>
      <c r="MRB42" s="881" t="e">
        <v>#N/A</v>
      </c>
      <c r="MRC42" s="881" t="e">
        <v>#N/A</v>
      </c>
      <c r="MRD42" s="881" t="e">
        <v>#N/A</v>
      </c>
      <c r="MRE42" s="881" t="e">
        <v>#N/A</v>
      </c>
      <c r="MRF42" s="881" t="e">
        <v>#N/A</v>
      </c>
      <c r="MRG42" s="881" t="e">
        <v>#N/A</v>
      </c>
      <c r="MRH42" s="881" t="e">
        <v>#N/A</v>
      </c>
      <c r="MRI42" s="881" t="e">
        <v>#N/A</v>
      </c>
      <c r="MRJ42" s="881" t="e">
        <v>#N/A</v>
      </c>
      <c r="MRK42" s="881" t="e">
        <v>#N/A</v>
      </c>
      <c r="MRL42" s="881" t="e">
        <v>#N/A</v>
      </c>
      <c r="MRM42" s="881" t="e">
        <v>#N/A</v>
      </c>
      <c r="MRN42" s="881" t="e">
        <v>#N/A</v>
      </c>
      <c r="MRO42" s="881" t="e">
        <v>#N/A</v>
      </c>
      <c r="MRP42" s="881" t="e">
        <v>#N/A</v>
      </c>
      <c r="MRQ42" s="881" t="e">
        <v>#N/A</v>
      </c>
      <c r="MRR42" s="881" t="e">
        <v>#N/A</v>
      </c>
      <c r="MRS42" s="881" t="e">
        <v>#N/A</v>
      </c>
      <c r="MRT42" s="881" t="e">
        <v>#N/A</v>
      </c>
      <c r="MRU42" s="881" t="e">
        <v>#N/A</v>
      </c>
      <c r="MRV42" s="881" t="e">
        <v>#N/A</v>
      </c>
      <c r="MRW42" s="881" t="e">
        <v>#N/A</v>
      </c>
      <c r="MRX42" s="881" t="e">
        <v>#N/A</v>
      </c>
      <c r="MRY42" s="881" t="e">
        <v>#N/A</v>
      </c>
      <c r="MRZ42" s="881" t="e">
        <v>#N/A</v>
      </c>
      <c r="MSA42" s="881" t="e">
        <v>#N/A</v>
      </c>
      <c r="MSB42" s="881" t="e">
        <v>#N/A</v>
      </c>
      <c r="MSC42" s="881" t="e">
        <v>#N/A</v>
      </c>
      <c r="MSD42" s="881" t="e">
        <v>#N/A</v>
      </c>
      <c r="MSE42" s="881" t="e">
        <v>#N/A</v>
      </c>
      <c r="MSF42" s="881" t="e">
        <v>#N/A</v>
      </c>
      <c r="MSG42" s="881" t="e">
        <v>#N/A</v>
      </c>
      <c r="MSH42" s="881" t="e">
        <v>#N/A</v>
      </c>
      <c r="MSI42" s="881" t="e">
        <v>#N/A</v>
      </c>
      <c r="MSJ42" s="881" t="e">
        <v>#N/A</v>
      </c>
      <c r="MSK42" s="881" t="e">
        <v>#N/A</v>
      </c>
      <c r="MSL42" s="881" t="e">
        <v>#N/A</v>
      </c>
      <c r="MSM42" s="881" t="e">
        <v>#N/A</v>
      </c>
      <c r="MSN42" s="881" t="e">
        <v>#N/A</v>
      </c>
      <c r="MSO42" s="881" t="e">
        <v>#N/A</v>
      </c>
      <c r="MSP42" s="881" t="e">
        <v>#N/A</v>
      </c>
      <c r="MSQ42" s="881" t="e">
        <v>#N/A</v>
      </c>
      <c r="MSR42" s="881" t="e">
        <v>#N/A</v>
      </c>
      <c r="MSS42" s="881" t="e">
        <v>#N/A</v>
      </c>
      <c r="MST42" s="881" t="e">
        <v>#N/A</v>
      </c>
      <c r="MSU42" s="881" t="e">
        <v>#N/A</v>
      </c>
      <c r="MSV42" s="881" t="e">
        <v>#N/A</v>
      </c>
      <c r="MSW42" s="881" t="e">
        <v>#N/A</v>
      </c>
      <c r="MSX42" s="881" t="e">
        <v>#N/A</v>
      </c>
      <c r="MSY42" s="881" t="e">
        <v>#N/A</v>
      </c>
      <c r="MSZ42" s="881" t="e">
        <v>#N/A</v>
      </c>
      <c r="MTA42" s="881" t="e">
        <v>#N/A</v>
      </c>
      <c r="MTB42" s="881" t="e">
        <v>#N/A</v>
      </c>
      <c r="MTC42" s="881" t="e">
        <v>#N/A</v>
      </c>
      <c r="MTD42" s="881" t="e">
        <v>#N/A</v>
      </c>
      <c r="MTE42" s="881" t="e">
        <v>#N/A</v>
      </c>
      <c r="MTF42" s="881" t="e">
        <v>#N/A</v>
      </c>
      <c r="MTG42" s="881" t="e">
        <v>#N/A</v>
      </c>
      <c r="MTH42" s="881" t="e">
        <v>#N/A</v>
      </c>
      <c r="MTI42" s="881" t="e">
        <v>#N/A</v>
      </c>
      <c r="MTJ42" s="881" t="e">
        <v>#N/A</v>
      </c>
      <c r="MTK42" s="881" t="e">
        <v>#N/A</v>
      </c>
      <c r="MTL42" s="881" t="e">
        <v>#N/A</v>
      </c>
      <c r="MTM42" s="881" t="e">
        <v>#N/A</v>
      </c>
      <c r="MTN42" s="881" t="e">
        <v>#N/A</v>
      </c>
      <c r="MTO42" s="881" t="e">
        <v>#N/A</v>
      </c>
      <c r="MTP42" s="881" t="e">
        <v>#N/A</v>
      </c>
      <c r="MTQ42" s="881" t="e">
        <v>#N/A</v>
      </c>
      <c r="MTR42" s="881" t="e">
        <v>#N/A</v>
      </c>
      <c r="MTS42" s="881" t="e">
        <v>#N/A</v>
      </c>
      <c r="MTT42" s="881" t="e">
        <v>#N/A</v>
      </c>
      <c r="MTU42" s="881" t="e">
        <v>#N/A</v>
      </c>
      <c r="MTV42" s="881" t="e">
        <v>#N/A</v>
      </c>
      <c r="MTW42" s="881" t="e">
        <v>#N/A</v>
      </c>
      <c r="MTX42" s="881" t="e">
        <v>#N/A</v>
      </c>
      <c r="MTY42" s="881" t="e">
        <v>#N/A</v>
      </c>
      <c r="MTZ42" s="881" t="e">
        <v>#N/A</v>
      </c>
      <c r="MUA42" s="881" t="e">
        <v>#N/A</v>
      </c>
      <c r="MUB42" s="881" t="e">
        <v>#N/A</v>
      </c>
      <c r="MUC42" s="881" t="e">
        <v>#N/A</v>
      </c>
      <c r="MUD42" s="881" t="e">
        <v>#N/A</v>
      </c>
      <c r="MUE42" s="881" t="e">
        <v>#N/A</v>
      </c>
      <c r="MUF42" s="881" t="e">
        <v>#N/A</v>
      </c>
      <c r="MUG42" s="881" t="e">
        <v>#N/A</v>
      </c>
      <c r="MUH42" s="881" t="e">
        <v>#N/A</v>
      </c>
      <c r="MUI42" s="881" t="e">
        <v>#N/A</v>
      </c>
      <c r="MUJ42" s="881" t="e">
        <v>#N/A</v>
      </c>
      <c r="MUK42" s="881" t="e">
        <v>#N/A</v>
      </c>
      <c r="MUL42" s="881" t="e">
        <v>#N/A</v>
      </c>
      <c r="MUM42" s="881" t="e">
        <v>#N/A</v>
      </c>
      <c r="MUN42" s="881" t="e">
        <v>#N/A</v>
      </c>
      <c r="MUO42" s="881" t="e">
        <v>#N/A</v>
      </c>
      <c r="MUP42" s="881" t="e">
        <v>#N/A</v>
      </c>
      <c r="MUQ42" s="881" t="e">
        <v>#N/A</v>
      </c>
      <c r="MUR42" s="881" t="e">
        <v>#N/A</v>
      </c>
      <c r="MUS42" s="881" t="e">
        <v>#N/A</v>
      </c>
      <c r="MUT42" s="881" t="e">
        <v>#N/A</v>
      </c>
      <c r="MUU42" s="881" t="e">
        <v>#N/A</v>
      </c>
      <c r="MUV42" s="881" t="e">
        <v>#N/A</v>
      </c>
      <c r="MUW42" s="881" t="e">
        <v>#N/A</v>
      </c>
      <c r="MUX42" s="881" t="e">
        <v>#N/A</v>
      </c>
      <c r="MUY42" s="881" t="e">
        <v>#N/A</v>
      </c>
      <c r="MUZ42" s="881" t="e">
        <v>#N/A</v>
      </c>
      <c r="MVA42" s="881" t="e">
        <v>#N/A</v>
      </c>
      <c r="MVB42" s="881" t="e">
        <v>#N/A</v>
      </c>
      <c r="MVC42" s="881" t="e">
        <v>#N/A</v>
      </c>
      <c r="MVD42" s="881" t="e">
        <v>#N/A</v>
      </c>
      <c r="MVE42" s="881" t="e">
        <v>#N/A</v>
      </c>
      <c r="MVF42" s="881" t="e">
        <v>#N/A</v>
      </c>
      <c r="MVG42" s="881" t="e">
        <v>#N/A</v>
      </c>
      <c r="MVH42" s="881" t="e">
        <v>#N/A</v>
      </c>
      <c r="MVI42" s="881" t="e">
        <v>#N/A</v>
      </c>
      <c r="MVJ42" s="881" t="e">
        <v>#N/A</v>
      </c>
      <c r="MVK42" s="881" t="e">
        <v>#N/A</v>
      </c>
      <c r="MVL42" s="881" t="e">
        <v>#N/A</v>
      </c>
      <c r="MVM42" s="881" t="e">
        <v>#N/A</v>
      </c>
      <c r="MVN42" s="881" t="e">
        <v>#N/A</v>
      </c>
      <c r="MVO42" s="881" t="e">
        <v>#N/A</v>
      </c>
      <c r="MVP42" s="881" t="e">
        <v>#N/A</v>
      </c>
      <c r="MVQ42" s="881" t="e">
        <v>#N/A</v>
      </c>
      <c r="MVR42" s="881" t="e">
        <v>#N/A</v>
      </c>
      <c r="MVS42" s="881" t="e">
        <v>#N/A</v>
      </c>
      <c r="MVT42" s="881" t="e">
        <v>#N/A</v>
      </c>
      <c r="MVU42" s="881" t="e">
        <v>#N/A</v>
      </c>
      <c r="MVV42" s="881" t="e">
        <v>#N/A</v>
      </c>
      <c r="MVW42" s="881" t="e">
        <v>#N/A</v>
      </c>
      <c r="MVX42" s="881" t="e">
        <v>#N/A</v>
      </c>
      <c r="MVY42" s="881" t="e">
        <v>#N/A</v>
      </c>
      <c r="MVZ42" s="881" t="e">
        <v>#N/A</v>
      </c>
      <c r="MWA42" s="881" t="e">
        <v>#N/A</v>
      </c>
      <c r="MWB42" s="881" t="e">
        <v>#N/A</v>
      </c>
      <c r="MWC42" s="881" t="e">
        <v>#N/A</v>
      </c>
      <c r="MWD42" s="881" t="e">
        <v>#N/A</v>
      </c>
      <c r="MWE42" s="881" t="e">
        <v>#N/A</v>
      </c>
      <c r="MWF42" s="881" t="e">
        <v>#N/A</v>
      </c>
      <c r="MWG42" s="881" t="e">
        <v>#N/A</v>
      </c>
      <c r="MWH42" s="881" t="e">
        <v>#N/A</v>
      </c>
      <c r="MWI42" s="881" t="e">
        <v>#N/A</v>
      </c>
      <c r="MWJ42" s="881" t="e">
        <v>#N/A</v>
      </c>
      <c r="MWK42" s="881" t="e">
        <v>#N/A</v>
      </c>
      <c r="MWL42" s="881" t="e">
        <v>#N/A</v>
      </c>
      <c r="MWM42" s="881" t="e">
        <v>#N/A</v>
      </c>
      <c r="MWN42" s="881" t="e">
        <v>#N/A</v>
      </c>
      <c r="MWO42" s="881" t="e">
        <v>#N/A</v>
      </c>
      <c r="MWP42" s="881" t="e">
        <v>#N/A</v>
      </c>
      <c r="MWQ42" s="881" t="e">
        <v>#N/A</v>
      </c>
      <c r="MWR42" s="881" t="e">
        <v>#N/A</v>
      </c>
      <c r="MWS42" s="881" t="e">
        <v>#N/A</v>
      </c>
      <c r="MWT42" s="881" t="e">
        <v>#N/A</v>
      </c>
      <c r="MWU42" s="881" t="e">
        <v>#N/A</v>
      </c>
      <c r="MWV42" s="881" t="e">
        <v>#N/A</v>
      </c>
      <c r="MWW42" s="881" t="e">
        <v>#N/A</v>
      </c>
      <c r="MWX42" s="881" t="e">
        <v>#N/A</v>
      </c>
      <c r="MWY42" s="881" t="e">
        <v>#N/A</v>
      </c>
      <c r="MWZ42" s="881" t="e">
        <v>#N/A</v>
      </c>
      <c r="MXA42" s="881" t="e">
        <v>#N/A</v>
      </c>
      <c r="MXB42" s="881" t="e">
        <v>#N/A</v>
      </c>
      <c r="MXC42" s="881" t="e">
        <v>#N/A</v>
      </c>
      <c r="MXD42" s="881" t="e">
        <v>#N/A</v>
      </c>
      <c r="MXE42" s="881" t="e">
        <v>#N/A</v>
      </c>
      <c r="MXF42" s="881" t="e">
        <v>#N/A</v>
      </c>
      <c r="MXG42" s="881" t="e">
        <v>#N/A</v>
      </c>
      <c r="MXH42" s="881" t="e">
        <v>#N/A</v>
      </c>
      <c r="MXI42" s="881" t="e">
        <v>#N/A</v>
      </c>
      <c r="MXJ42" s="881" t="e">
        <v>#N/A</v>
      </c>
      <c r="MXK42" s="881" t="e">
        <v>#N/A</v>
      </c>
      <c r="MXL42" s="881" t="e">
        <v>#N/A</v>
      </c>
      <c r="MXM42" s="881" t="e">
        <v>#N/A</v>
      </c>
      <c r="MXN42" s="881" t="e">
        <v>#N/A</v>
      </c>
      <c r="MXO42" s="881" t="e">
        <v>#N/A</v>
      </c>
      <c r="MXP42" s="881" t="e">
        <v>#N/A</v>
      </c>
      <c r="MXQ42" s="881" t="e">
        <v>#N/A</v>
      </c>
      <c r="MXR42" s="881" t="e">
        <v>#N/A</v>
      </c>
      <c r="MXS42" s="881" t="e">
        <v>#N/A</v>
      </c>
      <c r="MXT42" s="881" t="e">
        <v>#N/A</v>
      </c>
      <c r="MXU42" s="881" t="e">
        <v>#N/A</v>
      </c>
      <c r="MXV42" s="881" t="e">
        <v>#N/A</v>
      </c>
      <c r="MXW42" s="881" t="e">
        <v>#N/A</v>
      </c>
      <c r="MXX42" s="881" t="e">
        <v>#N/A</v>
      </c>
      <c r="MXY42" s="881" t="e">
        <v>#N/A</v>
      </c>
      <c r="MXZ42" s="881" t="e">
        <v>#N/A</v>
      </c>
      <c r="MYA42" s="881" t="e">
        <v>#N/A</v>
      </c>
      <c r="MYB42" s="881" t="e">
        <v>#N/A</v>
      </c>
      <c r="MYC42" s="881" t="e">
        <v>#N/A</v>
      </c>
      <c r="MYD42" s="881" t="e">
        <v>#N/A</v>
      </c>
      <c r="MYE42" s="881" t="e">
        <v>#N/A</v>
      </c>
      <c r="MYF42" s="881" t="e">
        <v>#N/A</v>
      </c>
      <c r="MYG42" s="881" t="e">
        <v>#N/A</v>
      </c>
      <c r="MYH42" s="881" t="e">
        <v>#N/A</v>
      </c>
      <c r="MYI42" s="881" t="e">
        <v>#N/A</v>
      </c>
      <c r="MYJ42" s="881" t="e">
        <v>#N/A</v>
      </c>
      <c r="MYK42" s="881" t="e">
        <v>#N/A</v>
      </c>
      <c r="MYL42" s="881" t="e">
        <v>#N/A</v>
      </c>
      <c r="MYM42" s="881" t="e">
        <v>#N/A</v>
      </c>
      <c r="MYN42" s="881" t="e">
        <v>#N/A</v>
      </c>
      <c r="MYO42" s="881" t="e">
        <v>#N/A</v>
      </c>
      <c r="MYP42" s="881" t="e">
        <v>#N/A</v>
      </c>
      <c r="MYQ42" s="881" t="e">
        <v>#N/A</v>
      </c>
      <c r="MYR42" s="881" t="e">
        <v>#N/A</v>
      </c>
      <c r="MYS42" s="881" t="e">
        <v>#N/A</v>
      </c>
      <c r="MYT42" s="881" t="e">
        <v>#N/A</v>
      </c>
      <c r="MYU42" s="881" t="e">
        <v>#N/A</v>
      </c>
      <c r="MYV42" s="881" t="e">
        <v>#N/A</v>
      </c>
      <c r="MYW42" s="881" t="e">
        <v>#N/A</v>
      </c>
      <c r="MYX42" s="881" t="e">
        <v>#N/A</v>
      </c>
      <c r="MYY42" s="881" t="e">
        <v>#N/A</v>
      </c>
      <c r="MYZ42" s="881" t="e">
        <v>#N/A</v>
      </c>
      <c r="MZA42" s="881" t="e">
        <v>#N/A</v>
      </c>
      <c r="MZB42" s="881" t="e">
        <v>#N/A</v>
      </c>
      <c r="MZC42" s="881" t="e">
        <v>#N/A</v>
      </c>
      <c r="MZD42" s="881" t="e">
        <v>#N/A</v>
      </c>
      <c r="MZE42" s="881" t="e">
        <v>#N/A</v>
      </c>
      <c r="MZF42" s="881" t="e">
        <v>#N/A</v>
      </c>
      <c r="MZG42" s="881" t="e">
        <v>#N/A</v>
      </c>
      <c r="MZH42" s="881" t="e">
        <v>#N/A</v>
      </c>
      <c r="MZI42" s="881" t="e">
        <v>#N/A</v>
      </c>
      <c r="MZJ42" s="881" t="e">
        <v>#N/A</v>
      </c>
      <c r="MZK42" s="881" t="e">
        <v>#N/A</v>
      </c>
      <c r="MZL42" s="881" t="e">
        <v>#N/A</v>
      </c>
      <c r="MZM42" s="881" t="e">
        <v>#N/A</v>
      </c>
      <c r="MZN42" s="881" t="e">
        <v>#N/A</v>
      </c>
      <c r="MZO42" s="881" t="e">
        <v>#N/A</v>
      </c>
      <c r="MZP42" s="881" t="e">
        <v>#N/A</v>
      </c>
      <c r="MZQ42" s="881" t="e">
        <v>#N/A</v>
      </c>
      <c r="MZR42" s="881" t="e">
        <v>#N/A</v>
      </c>
      <c r="MZS42" s="881" t="e">
        <v>#N/A</v>
      </c>
      <c r="MZT42" s="881" t="e">
        <v>#N/A</v>
      </c>
      <c r="MZU42" s="881" t="e">
        <v>#N/A</v>
      </c>
      <c r="MZV42" s="881" t="e">
        <v>#N/A</v>
      </c>
      <c r="MZW42" s="881" t="e">
        <v>#N/A</v>
      </c>
      <c r="MZX42" s="881" t="e">
        <v>#N/A</v>
      </c>
      <c r="MZY42" s="881" t="e">
        <v>#N/A</v>
      </c>
      <c r="MZZ42" s="881" t="e">
        <v>#N/A</v>
      </c>
      <c r="NAA42" s="881" t="e">
        <v>#N/A</v>
      </c>
      <c r="NAB42" s="881" t="e">
        <v>#N/A</v>
      </c>
      <c r="NAC42" s="881" t="e">
        <v>#N/A</v>
      </c>
      <c r="NAD42" s="881" t="e">
        <v>#N/A</v>
      </c>
      <c r="NAE42" s="881" t="e">
        <v>#N/A</v>
      </c>
      <c r="NAF42" s="881" t="e">
        <v>#N/A</v>
      </c>
      <c r="NAG42" s="881" t="e">
        <v>#N/A</v>
      </c>
      <c r="NAH42" s="881" t="e">
        <v>#N/A</v>
      </c>
      <c r="NAI42" s="881" t="e">
        <v>#N/A</v>
      </c>
      <c r="NAJ42" s="881" t="e">
        <v>#N/A</v>
      </c>
      <c r="NAK42" s="881" t="e">
        <v>#N/A</v>
      </c>
      <c r="NAL42" s="881" t="e">
        <v>#N/A</v>
      </c>
      <c r="NAM42" s="881" t="e">
        <v>#N/A</v>
      </c>
      <c r="NAN42" s="881" t="e">
        <v>#N/A</v>
      </c>
      <c r="NAO42" s="881" t="e">
        <v>#N/A</v>
      </c>
      <c r="NAP42" s="881" t="e">
        <v>#N/A</v>
      </c>
      <c r="NAQ42" s="881" t="e">
        <v>#N/A</v>
      </c>
      <c r="NAR42" s="881" t="e">
        <v>#N/A</v>
      </c>
      <c r="NAS42" s="881" t="e">
        <v>#N/A</v>
      </c>
      <c r="NAT42" s="881" t="e">
        <v>#N/A</v>
      </c>
      <c r="NAU42" s="881" t="e">
        <v>#N/A</v>
      </c>
      <c r="NAV42" s="881" t="e">
        <v>#N/A</v>
      </c>
      <c r="NAW42" s="881" t="e">
        <v>#N/A</v>
      </c>
      <c r="NAX42" s="881" t="e">
        <v>#N/A</v>
      </c>
      <c r="NAY42" s="881" t="e">
        <v>#N/A</v>
      </c>
      <c r="NAZ42" s="881" t="e">
        <v>#N/A</v>
      </c>
      <c r="NBA42" s="881" t="e">
        <v>#N/A</v>
      </c>
      <c r="NBB42" s="881" t="e">
        <v>#N/A</v>
      </c>
      <c r="NBC42" s="881" t="e">
        <v>#N/A</v>
      </c>
      <c r="NBD42" s="881" t="e">
        <v>#N/A</v>
      </c>
      <c r="NBE42" s="881" t="e">
        <v>#N/A</v>
      </c>
      <c r="NBF42" s="881" t="e">
        <v>#N/A</v>
      </c>
      <c r="NBG42" s="881" t="e">
        <v>#N/A</v>
      </c>
      <c r="NBH42" s="881" t="e">
        <v>#N/A</v>
      </c>
      <c r="NBI42" s="881" t="e">
        <v>#N/A</v>
      </c>
      <c r="NBJ42" s="881" t="e">
        <v>#N/A</v>
      </c>
      <c r="NBK42" s="881" t="e">
        <v>#N/A</v>
      </c>
      <c r="NBL42" s="881" t="e">
        <v>#N/A</v>
      </c>
      <c r="NBM42" s="881" t="e">
        <v>#N/A</v>
      </c>
      <c r="NBN42" s="881" t="e">
        <v>#N/A</v>
      </c>
      <c r="NBO42" s="881" t="e">
        <v>#N/A</v>
      </c>
      <c r="NBP42" s="881" t="e">
        <v>#N/A</v>
      </c>
      <c r="NBQ42" s="881" t="e">
        <v>#N/A</v>
      </c>
      <c r="NBR42" s="881" t="e">
        <v>#N/A</v>
      </c>
      <c r="NBS42" s="881" t="e">
        <v>#N/A</v>
      </c>
      <c r="NBT42" s="881" t="e">
        <v>#N/A</v>
      </c>
      <c r="NBU42" s="881" t="e">
        <v>#N/A</v>
      </c>
      <c r="NBV42" s="881" t="e">
        <v>#N/A</v>
      </c>
      <c r="NBW42" s="881" t="e">
        <v>#N/A</v>
      </c>
      <c r="NBX42" s="881" t="e">
        <v>#N/A</v>
      </c>
      <c r="NBY42" s="881" t="e">
        <v>#N/A</v>
      </c>
      <c r="NBZ42" s="881" t="e">
        <v>#N/A</v>
      </c>
      <c r="NCA42" s="881" t="e">
        <v>#N/A</v>
      </c>
      <c r="NCB42" s="881" t="e">
        <v>#N/A</v>
      </c>
      <c r="NCC42" s="881" t="e">
        <v>#N/A</v>
      </c>
      <c r="NCD42" s="881" t="e">
        <v>#N/A</v>
      </c>
      <c r="NCE42" s="881" t="e">
        <v>#N/A</v>
      </c>
      <c r="NCF42" s="881" t="e">
        <v>#N/A</v>
      </c>
      <c r="NCG42" s="881" t="e">
        <v>#N/A</v>
      </c>
      <c r="NCH42" s="881" t="e">
        <v>#N/A</v>
      </c>
      <c r="NCI42" s="881" t="e">
        <v>#N/A</v>
      </c>
      <c r="NCJ42" s="881" t="e">
        <v>#N/A</v>
      </c>
      <c r="NCK42" s="881" t="e">
        <v>#N/A</v>
      </c>
      <c r="NCL42" s="881" t="e">
        <v>#N/A</v>
      </c>
      <c r="NCM42" s="881" t="e">
        <v>#N/A</v>
      </c>
      <c r="NCN42" s="881" t="e">
        <v>#N/A</v>
      </c>
      <c r="NCO42" s="881" t="e">
        <v>#N/A</v>
      </c>
      <c r="NCP42" s="881" t="e">
        <v>#N/A</v>
      </c>
      <c r="NCQ42" s="881" t="e">
        <v>#N/A</v>
      </c>
      <c r="NCR42" s="881" t="e">
        <v>#N/A</v>
      </c>
      <c r="NCS42" s="881" t="e">
        <v>#N/A</v>
      </c>
      <c r="NCT42" s="881" t="e">
        <v>#N/A</v>
      </c>
      <c r="NCU42" s="881" t="e">
        <v>#N/A</v>
      </c>
      <c r="NCV42" s="881" t="e">
        <v>#N/A</v>
      </c>
      <c r="NCW42" s="881" t="e">
        <v>#N/A</v>
      </c>
      <c r="NCX42" s="881" t="e">
        <v>#N/A</v>
      </c>
      <c r="NCY42" s="881" t="e">
        <v>#N/A</v>
      </c>
      <c r="NCZ42" s="881" t="e">
        <v>#N/A</v>
      </c>
      <c r="NDA42" s="881" t="e">
        <v>#N/A</v>
      </c>
      <c r="NDB42" s="881" t="e">
        <v>#N/A</v>
      </c>
      <c r="NDC42" s="881" t="e">
        <v>#N/A</v>
      </c>
      <c r="NDD42" s="881" t="e">
        <v>#N/A</v>
      </c>
      <c r="NDE42" s="881" t="e">
        <v>#N/A</v>
      </c>
      <c r="NDF42" s="881" t="e">
        <v>#N/A</v>
      </c>
      <c r="NDG42" s="881" t="e">
        <v>#N/A</v>
      </c>
      <c r="NDH42" s="881" t="e">
        <v>#N/A</v>
      </c>
      <c r="NDI42" s="881" t="e">
        <v>#N/A</v>
      </c>
      <c r="NDJ42" s="881" t="e">
        <v>#N/A</v>
      </c>
      <c r="NDK42" s="881" t="e">
        <v>#N/A</v>
      </c>
      <c r="NDL42" s="881" t="e">
        <v>#N/A</v>
      </c>
      <c r="NDM42" s="881" t="e">
        <v>#N/A</v>
      </c>
      <c r="NDN42" s="881" t="e">
        <v>#N/A</v>
      </c>
      <c r="NDO42" s="881" t="e">
        <v>#N/A</v>
      </c>
      <c r="NDP42" s="881" t="e">
        <v>#N/A</v>
      </c>
      <c r="NDQ42" s="881" t="e">
        <v>#N/A</v>
      </c>
      <c r="NDR42" s="881" t="e">
        <v>#N/A</v>
      </c>
      <c r="NDS42" s="881" t="e">
        <v>#N/A</v>
      </c>
      <c r="NDT42" s="881" t="e">
        <v>#N/A</v>
      </c>
      <c r="NDU42" s="881" t="e">
        <v>#N/A</v>
      </c>
      <c r="NDV42" s="881" t="e">
        <v>#N/A</v>
      </c>
      <c r="NDW42" s="881" t="e">
        <v>#N/A</v>
      </c>
      <c r="NDX42" s="881" t="e">
        <v>#N/A</v>
      </c>
      <c r="NDY42" s="881" t="e">
        <v>#N/A</v>
      </c>
      <c r="NDZ42" s="881" t="e">
        <v>#N/A</v>
      </c>
      <c r="NEA42" s="881" t="e">
        <v>#N/A</v>
      </c>
      <c r="NEB42" s="881" t="e">
        <v>#N/A</v>
      </c>
      <c r="NEC42" s="881" t="e">
        <v>#N/A</v>
      </c>
      <c r="NED42" s="881" t="e">
        <v>#N/A</v>
      </c>
      <c r="NEE42" s="881" t="e">
        <v>#N/A</v>
      </c>
      <c r="NEF42" s="881" t="e">
        <v>#N/A</v>
      </c>
      <c r="NEG42" s="881" t="e">
        <v>#N/A</v>
      </c>
      <c r="NEH42" s="881" t="e">
        <v>#N/A</v>
      </c>
      <c r="NEI42" s="881" t="e">
        <v>#N/A</v>
      </c>
      <c r="NEJ42" s="881" t="e">
        <v>#N/A</v>
      </c>
      <c r="NEK42" s="881" t="e">
        <v>#N/A</v>
      </c>
      <c r="NEL42" s="881" t="e">
        <v>#N/A</v>
      </c>
      <c r="NEM42" s="881" t="e">
        <v>#N/A</v>
      </c>
      <c r="NEN42" s="881" t="e">
        <v>#N/A</v>
      </c>
      <c r="NEO42" s="881" t="e">
        <v>#N/A</v>
      </c>
      <c r="NEP42" s="881" t="e">
        <v>#N/A</v>
      </c>
      <c r="NEQ42" s="881" t="e">
        <v>#N/A</v>
      </c>
      <c r="NER42" s="881" t="e">
        <v>#N/A</v>
      </c>
      <c r="NES42" s="881" t="e">
        <v>#N/A</v>
      </c>
      <c r="NET42" s="881" t="e">
        <v>#N/A</v>
      </c>
      <c r="NEU42" s="881" t="e">
        <v>#N/A</v>
      </c>
      <c r="NEV42" s="881" t="e">
        <v>#N/A</v>
      </c>
      <c r="NEW42" s="881" t="e">
        <v>#N/A</v>
      </c>
      <c r="NEX42" s="881" t="e">
        <v>#N/A</v>
      </c>
      <c r="NEY42" s="881" t="e">
        <v>#N/A</v>
      </c>
      <c r="NEZ42" s="881" t="e">
        <v>#N/A</v>
      </c>
      <c r="NFA42" s="881" t="e">
        <v>#N/A</v>
      </c>
      <c r="NFB42" s="881" t="e">
        <v>#N/A</v>
      </c>
      <c r="NFC42" s="881" t="e">
        <v>#N/A</v>
      </c>
      <c r="NFD42" s="881" t="e">
        <v>#N/A</v>
      </c>
      <c r="NFE42" s="881" t="e">
        <v>#N/A</v>
      </c>
      <c r="NFF42" s="881" t="e">
        <v>#N/A</v>
      </c>
      <c r="NFG42" s="881" t="e">
        <v>#N/A</v>
      </c>
      <c r="NFH42" s="881" t="e">
        <v>#N/A</v>
      </c>
      <c r="NFI42" s="881" t="e">
        <v>#N/A</v>
      </c>
      <c r="NFJ42" s="881" t="e">
        <v>#N/A</v>
      </c>
      <c r="NFK42" s="881" t="e">
        <v>#N/A</v>
      </c>
      <c r="NFL42" s="881" t="e">
        <v>#N/A</v>
      </c>
      <c r="NFM42" s="881" t="e">
        <v>#N/A</v>
      </c>
      <c r="NFN42" s="881" t="e">
        <v>#N/A</v>
      </c>
      <c r="NFO42" s="881" t="e">
        <v>#N/A</v>
      </c>
      <c r="NFP42" s="881" t="e">
        <v>#N/A</v>
      </c>
      <c r="NFQ42" s="881" t="e">
        <v>#N/A</v>
      </c>
      <c r="NFR42" s="881" t="e">
        <v>#N/A</v>
      </c>
      <c r="NFS42" s="881" t="e">
        <v>#N/A</v>
      </c>
      <c r="NFT42" s="881" t="e">
        <v>#N/A</v>
      </c>
      <c r="NFU42" s="881" t="e">
        <v>#N/A</v>
      </c>
      <c r="NFV42" s="881" t="e">
        <v>#N/A</v>
      </c>
      <c r="NFW42" s="881" t="e">
        <v>#N/A</v>
      </c>
      <c r="NFX42" s="881" t="e">
        <v>#N/A</v>
      </c>
      <c r="NFY42" s="881" t="e">
        <v>#N/A</v>
      </c>
      <c r="NFZ42" s="881" t="e">
        <v>#N/A</v>
      </c>
      <c r="NGA42" s="881" t="e">
        <v>#N/A</v>
      </c>
      <c r="NGB42" s="881" t="e">
        <v>#N/A</v>
      </c>
      <c r="NGC42" s="881" t="e">
        <v>#N/A</v>
      </c>
      <c r="NGD42" s="881" t="e">
        <v>#N/A</v>
      </c>
      <c r="NGE42" s="881" t="e">
        <v>#N/A</v>
      </c>
      <c r="NGF42" s="881" t="e">
        <v>#N/A</v>
      </c>
      <c r="NGG42" s="881" t="e">
        <v>#N/A</v>
      </c>
      <c r="NGH42" s="881" t="e">
        <v>#N/A</v>
      </c>
      <c r="NGI42" s="881" t="e">
        <v>#N/A</v>
      </c>
      <c r="NGJ42" s="881" t="e">
        <v>#N/A</v>
      </c>
      <c r="NGK42" s="881" t="e">
        <v>#N/A</v>
      </c>
      <c r="NGL42" s="881" t="e">
        <v>#N/A</v>
      </c>
      <c r="NGM42" s="881" t="e">
        <v>#N/A</v>
      </c>
      <c r="NGN42" s="881" t="e">
        <v>#N/A</v>
      </c>
      <c r="NGO42" s="881" t="e">
        <v>#N/A</v>
      </c>
      <c r="NGP42" s="881" t="e">
        <v>#N/A</v>
      </c>
      <c r="NGQ42" s="881" t="e">
        <v>#N/A</v>
      </c>
      <c r="NGR42" s="881" t="e">
        <v>#N/A</v>
      </c>
      <c r="NGS42" s="881" t="e">
        <v>#N/A</v>
      </c>
      <c r="NGT42" s="881" t="e">
        <v>#N/A</v>
      </c>
      <c r="NGU42" s="881" t="e">
        <v>#N/A</v>
      </c>
      <c r="NGV42" s="881" t="e">
        <v>#N/A</v>
      </c>
      <c r="NGW42" s="881" t="e">
        <v>#N/A</v>
      </c>
      <c r="NGX42" s="881" t="e">
        <v>#N/A</v>
      </c>
      <c r="NGY42" s="881" t="e">
        <v>#N/A</v>
      </c>
      <c r="NGZ42" s="881" t="e">
        <v>#N/A</v>
      </c>
      <c r="NHA42" s="881" t="e">
        <v>#N/A</v>
      </c>
      <c r="NHB42" s="881" t="e">
        <v>#N/A</v>
      </c>
      <c r="NHC42" s="881" t="e">
        <v>#N/A</v>
      </c>
      <c r="NHD42" s="881" t="e">
        <v>#N/A</v>
      </c>
      <c r="NHE42" s="881" t="e">
        <v>#N/A</v>
      </c>
      <c r="NHF42" s="881" t="e">
        <v>#N/A</v>
      </c>
      <c r="NHG42" s="881" t="e">
        <v>#N/A</v>
      </c>
      <c r="NHH42" s="881" t="e">
        <v>#N/A</v>
      </c>
      <c r="NHI42" s="881" t="e">
        <v>#N/A</v>
      </c>
      <c r="NHJ42" s="881" t="e">
        <v>#N/A</v>
      </c>
      <c r="NHK42" s="881" t="e">
        <v>#N/A</v>
      </c>
      <c r="NHL42" s="881" t="e">
        <v>#N/A</v>
      </c>
      <c r="NHM42" s="881" t="e">
        <v>#N/A</v>
      </c>
      <c r="NHN42" s="881" t="e">
        <v>#N/A</v>
      </c>
      <c r="NHO42" s="881" t="e">
        <v>#N/A</v>
      </c>
      <c r="NHP42" s="881" t="e">
        <v>#N/A</v>
      </c>
      <c r="NHQ42" s="881" t="e">
        <v>#N/A</v>
      </c>
      <c r="NHR42" s="881" t="e">
        <v>#N/A</v>
      </c>
      <c r="NHS42" s="881" t="e">
        <v>#N/A</v>
      </c>
      <c r="NHT42" s="881" t="e">
        <v>#N/A</v>
      </c>
      <c r="NHU42" s="881" t="e">
        <v>#N/A</v>
      </c>
      <c r="NHV42" s="881" t="e">
        <v>#N/A</v>
      </c>
      <c r="NHW42" s="881" t="e">
        <v>#N/A</v>
      </c>
      <c r="NHX42" s="881" t="e">
        <v>#N/A</v>
      </c>
      <c r="NHY42" s="881" t="e">
        <v>#N/A</v>
      </c>
      <c r="NHZ42" s="881" t="e">
        <v>#N/A</v>
      </c>
      <c r="NIA42" s="881" t="e">
        <v>#N/A</v>
      </c>
      <c r="NIB42" s="881" t="e">
        <v>#N/A</v>
      </c>
      <c r="NIC42" s="881" t="e">
        <v>#N/A</v>
      </c>
      <c r="NID42" s="881" t="e">
        <v>#N/A</v>
      </c>
      <c r="NIE42" s="881" t="e">
        <v>#N/A</v>
      </c>
      <c r="NIF42" s="881" t="e">
        <v>#N/A</v>
      </c>
      <c r="NIG42" s="881" t="e">
        <v>#N/A</v>
      </c>
      <c r="NIH42" s="881" t="e">
        <v>#N/A</v>
      </c>
      <c r="NII42" s="881" t="e">
        <v>#N/A</v>
      </c>
      <c r="NIJ42" s="881" t="e">
        <v>#N/A</v>
      </c>
      <c r="NIK42" s="881" t="e">
        <v>#N/A</v>
      </c>
      <c r="NIL42" s="881" t="e">
        <v>#N/A</v>
      </c>
      <c r="NIM42" s="881" t="e">
        <v>#N/A</v>
      </c>
      <c r="NIN42" s="881" t="e">
        <v>#N/A</v>
      </c>
      <c r="NIO42" s="881" t="e">
        <v>#N/A</v>
      </c>
      <c r="NIP42" s="881" t="e">
        <v>#N/A</v>
      </c>
      <c r="NIQ42" s="881" t="e">
        <v>#N/A</v>
      </c>
      <c r="NIR42" s="881" t="e">
        <v>#N/A</v>
      </c>
      <c r="NIS42" s="881" t="e">
        <v>#N/A</v>
      </c>
      <c r="NIT42" s="881" t="e">
        <v>#N/A</v>
      </c>
      <c r="NIU42" s="881" t="e">
        <v>#N/A</v>
      </c>
      <c r="NIV42" s="881" t="e">
        <v>#N/A</v>
      </c>
      <c r="NIW42" s="881" t="e">
        <v>#N/A</v>
      </c>
      <c r="NIX42" s="881" t="e">
        <v>#N/A</v>
      </c>
      <c r="NIY42" s="881" t="e">
        <v>#N/A</v>
      </c>
      <c r="NIZ42" s="881" t="e">
        <v>#N/A</v>
      </c>
      <c r="NJA42" s="881" t="e">
        <v>#N/A</v>
      </c>
      <c r="NJB42" s="881" t="e">
        <v>#N/A</v>
      </c>
      <c r="NJC42" s="881" t="e">
        <v>#N/A</v>
      </c>
      <c r="NJD42" s="881" t="e">
        <v>#N/A</v>
      </c>
      <c r="NJE42" s="881" t="e">
        <v>#N/A</v>
      </c>
      <c r="NJF42" s="881" t="e">
        <v>#N/A</v>
      </c>
      <c r="NJG42" s="881" t="e">
        <v>#N/A</v>
      </c>
      <c r="NJH42" s="881" t="e">
        <v>#N/A</v>
      </c>
      <c r="NJI42" s="881" t="e">
        <v>#N/A</v>
      </c>
      <c r="NJJ42" s="881" t="e">
        <v>#N/A</v>
      </c>
      <c r="NJK42" s="881" t="e">
        <v>#N/A</v>
      </c>
      <c r="NJL42" s="881" t="e">
        <v>#N/A</v>
      </c>
      <c r="NJM42" s="881" t="e">
        <v>#N/A</v>
      </c>
      <c r="NJN42" s="881" t="e">
        <v>#N/A</v>
      </c>
      <c r="NJO42" s="881" t="e">
        <v>#N/A</v>
      </c>
      <c r="NJP42" s="881" t="e">
        <v>#N/A</v>
      </c>
      <c r="NJQ42" s="881" t="e">
        <v>#N/A</v>
      </c>
      <c r="NJR42" s="881" t="e">
        <v>#N/A</v>
      </c>
      <c r="NJS42" s="881" t="e">
        <v>#N/A</v>
      </c>
      <c r="NJT42" s="881" t="e">
        <v>#N/A</v>
      </c>
      <c r="NJU42" s="881" t="e">
        <v>#N/A</v>
      </c>
      <c r="NJV42" s="881" t="e">
        <v>#N/A</v>
      </c>
      <c r="NJW42" s="881" t="e">
        <v>#N/A</v>
      </c>
      <c r="NJX42" s="881" t="e">
        <v>#N/A</v>
      </c>
      <c r="NJY42" s="881" t="e">
        <v>#N/A</v>
      </c>
      <c r="NJZ42" s="881" t="e">
        <v>#N/A</v>
      </c>
      <c r="NKA42" s="881" t="e">
        <v>#N/A</v>
      </c>
      <c r="NKB42" s="881" t="e">
        <v>#N/A</v>
      </c>
      <c r="NKC42" s="881" t="e">
        <v>#N/A</v>
      </c>
      <c r="NKD42" s="881" t="e">
        <v>#N/A</v>
      </c>
      <c r="NKE42" s="881" t="e">
        <v>#N/A</v>
      </c>
      <c r="NKF42" s="881" t="e">
        <v>#N/A</v>
      </c>
      <c r="NKG42" s="881" t="e">
        <v>#N/A</v>
      </c>
      <c r="NKH42" s="881" t="e">
        <v>#N/A</v>
      </c>
      <c r="NKI42" s="881" t="e">
        <v>#N/A</v>
      </c>
      <c r="NKJ42" s="881" t="e">
        <v>#N/A</v>
      </c>
      <c r="NKK42" s="881" t="e">
        <v>#N/A</v>
      </c>
      <c r="NKL42" s="881" t="e">
        <v>#N/A</v>
      </c>
      <c r="NKM42" s="881" t="e">
        <v>#N/A</v>
      </c>
      <c r="NKN42" s="881" t="e">
        <v>#N/A</v>
      </c>
      <c r="NKO42" s="881" t="e">
        <v>#N/A</v>
      </c>
      <c r="NKP42" s="881" t="e">
        <v>#N/A</v>
      </c>
      <c r="NKQ42" s="881" t="e">
        <v>#N/A</v>
      </c>
      <c r="NKR42" s="881" t="e">
        <v>#N/A</v>
      </c>
      <c r="NKS42" s="881" t="e">
        <v>#N/A</v>
      </c>
      <c r="NKT42" s="881" t="e">
        <v>#N/A</v>
      </c>
      <c r="NKU42" s="881" t="e">
        <v>#N/A</v>
      </c>
      <c r="NKV42" s="881" t="e">
        <v>#N/A</v>
      </c>
      <c r="NKW42" s="881" t="e">
        <v>#N/A</v>
      </c>
      <c r="NKX42" s="881" t="e">
        <v>#N/A</v>
      </c>
      <c r="NKY42" s="881" t="e">
        <v>#N/A</v>
      </c>
      <c r="NKZ42" s="881" t="e">
        <v>#N/A</v>
      </c>
      <c r="NLA42" s="881" t="e">
        <v>#N/A</v>
      </c>
      <c r="NLB42" s="881" t="e">
        <v>#N/A</v>
      </c>
      <c r="NLC42" s="881" t="e">
        <v>#N/A</v>
      </c>
      <c r="NLD42" s="881" t="e">
        <v>#N/A</v>
      </c>
      <c r="NLE42" s="881" t="e">
        <v>#N/A</v>
      </c>
      <c r="NLF42" s="881" t="e">
        <v>#N/A</v>
      </c>
      <c r="NLG42" s="881" t="e">
        <v>#N/A</v>
      </c>
      <c r="NLH42" s="881" t="e">
        <v>#N/A</v>
      </c>
      <c r="NLI42" s="881" t="e">
        <v>#N/A</v>
      </c>
      <c r="NLJ42" s="881" t="e">
        <v>#N/A</v>
      </c>
      <c r="NLK42" s="881" t="e">
        <v>#N/A</v>
      </c>
      <c r="NLL42" s="881" t="e">
        <v>#N/A</v>
      </c>
      <c r="NLM42" s="881" t="e">
        <v>#N/A</v>
      </c>
      <c r="NLN42" s="881" t="e">
        <v>#N/A</v>
      </c>
      <c r="NLO42" s="881" t="e">
        <v>#N/A</v>
      </c>
      <c r="NLP42" s="881" t="e">
        <v>#N/A</v>
      </c>
      <c r="NLQ42" s="881" t="e">
        <v>#N/A</v>
      </c>
      <c r="NLR42" s="881" t="e">
        <v>#N/A</v>
      </c>
      <c r="NLS42" s="881" t="e">
        <v>#N/A</v>
      </c>
      <c r="NLT42" s="881" t="e">
        <v>#N/A</v>
      </c>
      <c r="NLU42" s="881" t="e">
        <v>#N/A</v>
      </c>
      <c r="NLV42" s="881" t="e">
        <v>#N/A</v>
      </c>
      <c r="NLW42" s="881" t="e">
        <v>#N/A</v>
      </c>
      <c r="NLX42" s="881" t="e">
        <v>#N/A</v>
      </c>
      <c r="NLY42" s="881" t="e">
        <v>#N/A</v>
      </c>
      <c r="NLZ42" s="881" t="e">
        <v>#N/A</v>
      </c>
      <c r="NMA42" s="881" t="e">
        <v>#N/A</v>
      </c>
      <c r="NMB42" s="881" t="e">
        <v>#N/A</v>
      </c>
      <c r="NMC42" s="881" t="e">
        <v>#N/A</v>
      </c>
      <c r="NMD42" s="881" t="e">
        <v>#N/A</v>
      </c>
      <c r="NME42" s="881" t="e">
        <v>#N/A</v>
      </c>
      <c r="NMF42" s="881" t="e">
        <v>#N/A</v>
      </c>
      <c r="NMG42" s="881" t="e">
        <v>#N/A</v>
      </c>
      <c r="NMH42" s="881" t="e">
        <v>#N/A</v>
      </c>
      <c r="NMI42" s="881" t="e">
        <v>#N/A</v>
      </c>
      <c r="NMJ42" s="881" t="e">
        <v>#N/A</v>
      </c>
      <c r="NMK42" s="881" t="e">
        <v>#N/A</v>
      </c>
      <c r="NML42" s="881" t="e">
        <v>#N/A</v>
      </c>
      <c r="NMM42" s="881" t="e">
        <v>#N/A</v>
      </c>
      <c r="NMN42" s="881" t="e">
        <v>#N/A</v>
      </c>
      <c r="NMO42" s="881" t="e">
        <v>#N/A</v>
      </c>
      <c r="NMP42" s="881" t="e">
        <v>#N/A</v>
      </c>
      <c r="NMQ42" s="881" t="e">
        <v>#N/A</v>
      </c>
      <c r="NMR42" s="881" t="e">
        <v>#N/A</v>
      </c>
      <c r="NMS42" s="881" t="e">
        <v>#N/A</v>
      </c>
      <c r="NMT42" s="881" t="e">
        <v>#N/A</v>
      </c>
      <c r="NMU42" s="881" t="e">
        <v>#N/A</v>
      </c>
      <c r="NMV42" s="881" t="e">
        <v>#N/A</v>
      </c>
      <c r="NMW42" s="881" t="e">
        <v>#N/A</v>
      </c>
      <c r="NMX42" s="881" t="e">
        <v>#N/A</v>
      </c>
      <c r="NMY42" s="881" t="e">
        <v>#N/A</v>
      </c>
      <c r="NMZ42" s="881" t="e">
        <v>#N/A</v>
      </c>
      <c r="NNA42" s="881" t="e">
        <v>#N/A</v>
      </c>
      <c r="NNB42" s="881" t="e">
        <v>#N/A</v>
      </c>
      <c r="NNC42" s="881" t="e">
        <v>#N/A</v>
      </c>
      <c r="NND42" s="881" t="e">
        <v>#N/A</v>
      </c>
      <c r="NNE42" s="881" t="e">
        <v>#N/A</v>
      </c>
      <c r="NNF42" s="881" t="e">
        <v>#N/A</v>
      </c>
      <c r="NNG42" s="881" t="e">
        <v>#N/A</v>
      </c>
      <c r="NNH42" s="881" t="e">
        <v>#N/A</v>
      </c>
      <c r="NNI42" s="881" t="e">
        <v>#N/A</v>
      </c>
      <c r="NNJ42" s="881" t="e">
        <v>#N/A</v>
      </c>
      <c r="NNK42" s="881" t="e">
        <v>#N/A</v>
      </c>
      <c r="NNL42" s="881" t="e">
        <v>#N/A</v>
      </c>
      <c r="NNM42" s="881" t="e">
        <v>#N/A</v>
      </c>
      <c r="NNN42" s="881" t="e">
        <v>#N/A</v>
      </c>
      <c r="NNO42" s="881" t="e">
        <v>#N/A</v>
      </c>
      <c r="NNP42" s="881" t="e">
        <v>#N/A</v>
      </c>
      <c r="NNQ42" s="881" t="e">
        <v>#N/A</v>
      </c>
      <c r="NNR42" s="881" t="e">
        <v>#N/A</v>
      </c>
      <c r="NNS42" s="881" t="e">
        <v>#N/A</v>
      </c>
      <c r="NNT42" s="881" t="e">
        <v>#N/A</v>
      </c>
      <c r="NNU42" s="881" t="e">
        <v>#N/A</v>
      </c>
      <c r="NNV42" s="881" t="e">
        <v>#N/A</v>
      </c>
      <c r="NNW42" s="881" t="e">
        <v>#N/A</v>
      </c>
      <c r="NNX42" s="881" t="e">
        <v>#N/A</v>
      </c>
      <c r="NNY42" s="881" t="e">
        <v>#N/A</v>
      </c>
      <c r="NNZ42" s="881" t="e">
        <v>#N/A</v>
      </c>
      <c r="NOA42" s="881" t="e">
        <v>#N/A</v>
      </c>
      <c r="NOB42" s="881" t="e">
        <v>#N/A</v>
      </c>
      <c r="NOC42" s="881" t="e">
        <v>#N/A</v>
      </c>
      <c r="NOD42" s="881" t="e">
        <v>#N/A</v>
      </c>
      <c r="NOE42" s="881" t="e">
        <v>#N/A</v>
      </c>
      <c r="NOF42" s="881" t="e">
        <v>#N/A</v>
      </c>
      <c r="NOG42" s="881" t="e">
        <v>#N/A</v>
      </c>
      <c r="NOH42" s="881" t="e">
        <v>#N/A</v>
      </c>
      <c r="NOI42" s="881" t="e">
        <v>#N/A</v>
      </c>
      <c r="NOJ42" s="881" t="e">
        <v>#N/A</v>
      </c>
      <c r="NOK42" s="881" t="e">
        <v>#N/A</v>
      </c>
      <c r="NOL42" s="881" t="e">
        <v>#N/A</v>
      </c>
      <c r="NOM42" s="881" t="e">
        <v>#N/A</v>
      </c>
      <c r="NON42" s="881" t="e">
        <v>#N/A</v>
      </c>
      <c r="NOO42" s="881" t="e">
        <v>#N/A</v>
      </c>
      <c r="NOP42" s="881" t="e">
        <v>#N/A</v>
      </c>
      <c r="NOQ42" s="881" t="e">
        <v>#N/A</v>
      </c>
      <c r="NOR42" s="881" t="e">
        <v>#N/A</v>
      </c>
      <c r="NOS42" s="881" t="e">
        <v>#N/A</v>
      </c>
      <c r="NOT42" s="881" t="e">
        <v>#N/A</v>
      </c>
      <c r="NOU42" s="881" t="e">
        <v>#N/A</v>
      </c>
      <c r="NOV42" s="881" t="e">
        <v>#N/A</v>
      </c>
      <c r="NOW42" s="881" t="e">
        <v>#N/A</v>
      </c>
      <c r="NOX42" s="881" t="e">
        <v>#N/A</v>
      </c>
      <c r="NOY42" s="881" t="e">
        <v>#N/A</v>
      </c>
      <c r="NOZ42" s="881" t="e">
        <v>#N/A</v>
      </c>
      <c r="NPA42" s="881" t="e">
        <v>#N/A</v>
      </c>
      <c r="NPB42" s="881" t="e">
        <v>#N/A</v>
      </c>
      <c r="NPC42" s="881" t="e">
        <v>#N/A</v>
      </c>
      <c r="NPD42" s="881" t="e">
        <v>#N/A</v>
      </c>
      <c r="NPE42" s="881" t="e">
        <v>#N/A</v>
      </c>
      <c r="NPF42" s="881" t="e">
        <v>#N/A</v>
      </c>
      <c r="NPG42" s="881" t="e">
        <v>#N/A</v>
      </c>
      <c r="NPH42" s="881" t="e">
        <v>#N/A</v>
      </c>
      <c r="NPI42" s="881" t="e">
        <v>#N/A</v>
      </c>
      <c r="NPJ42" s="881" t="e">
        <v>#N/A</v>
      </c>
      <c r="NPK42" s="881" t="e">
        <v>#N/A</v>
      </c>
      <c r="NPL42" s="881" t="e">
        <v>#N/A</v>
      </c>
      <c r="NPM42" s="881" t="e">
        <v>#N/A</v>
      </c>
      <c r="NPN42" s="881" t="e">
        <v>#N/A</v>
      </c>
      <c r="NPO42" s="881" t="e">
        <v>#N/A</v>
      </c>
      <c r="NPP42" s="881" t="e">
        <v>#N/A</v>
      </c>
      <c r="NPQ42" s="881" t="e">
        <v>#N/A</v>
      </c>
      <c r="NPR42" s="881" t="e">
        <v>#N/A</v>
      </c>
      <c r="NPS42" s="881" t="e">
        <v>#N/A</v>
      </c>
      <c r="NPT42" s="881" t="e">
        <v>#N/A</v>
      </c>
      <c r="NPU42" s="881" t="e">
        <v>#N/A</v>
      </c>
      <c r="NPV42" s="881" t="e">
        <v>#N/A</v>
      </c>
      <c r="NPW42" s="881" t="e">
        <v>#N/A</v>
      </c>
      <c r="NPX42" s="881" t="e">
        <v>#N/A</v>
      </c>
      <c r="NPY42" s="881" t="e">
        <v>#N/A</v>
      </c>
      <c r="NPZ42" s="881" t="e">
        <v>#N/A</v>
      </c>
      <c r="NQA42" s="881" t="e">
        <v>#N/A</v>
      </c>
      <c r="NQB42" s="881" t="e">
        <v>#N/A</v>
      </c>
      <c r="NQC42" s="881" t="e">
        <v>#N/A</v>
      </c>
      <c r="NQD42" s="881" t="e">
        <v>#N/A</v>
      </c>
      <c r="NQE42" s="881" t="e">
        <v>#N/A</v>
      </c>
      <c r="NQF42" s="881" t="e">
        <v>#N/A</v>
      </c>
      <c r="NQG42" s="881" t="e">
        <v>#N/A</v>
      </c>
      <c r="NQH42" s="881" t="e">
        <v>#N/A</v>
      </c>
      <c r="NQI42" s="881" t="e">
        <v>#N/A</v>
      </c>
      <c r="NQJ42" s="881" t="e">
        <v>#N/A</v>
      </c>
      <c r="NQK42" s="881" t="e">
        <v>#N/A</v>
      </c>
      <c r="NQL42" s="881" t="e">
        <v>#N/A</v>
      </c>
      <c r="NQM42" s="881" t="e">
        <v>#N/A</v>
      </c>
      <c r="NQN42" s="881" t="e">
        <v>#N/A</v>
      </c>
      <c r="NQO42" s="881" t="e">
        <v>#N/A</v>
      </c>
      <c r="NQP42" s="881" t="e">
        <v>#N/A</v>
      </c>
      <c r="NQQ42" s="881" t="e">
        <v>#N/A</v>
      </c>
      <c r="NQR42" s="881" t="e">
        <v>#N/A</v>
      </c>
      <c r="NQS42" s="881" t="e">
        <v>#N/A</v>
      </c>
      <c r="NQT42" s="881" t="e">
        <v>#N/A</v>
      </c>
      <c r="NQU42" s="881" t="e">
        <v>#N/A</v>
      </c>
      <c r="NQV42" s="881" t="e">
        <v>#N/A</v>
      </c>
      <c r="NQW42" s="881" t="e">
        <v>#N/A</v>
      </c>
      <c r="NQX42" s="881" t="e">
        <v>#N/A</v>
      </c>
      <c r="NQY42" s="881" t="e">
        <v>#N/A</v>
      </c>
      <c r="NQZ42" s="881" t="e">
        <v>#N/A</v>
      </c>
      <c r="NRA42" s="881" t="e">
        <v>#N/A</v>
      </c>
      <c r="NRB42" s="881" t="e">
        <v>#N/A</v>
      </c>
      <c r="NRC42" s="881" t="e">
        <v>#N/A</v>
      </c>
      <c r="NRD42" s="881" t="e">
        <v>#N/A</v>
      </c>
      <c r="NRE42" s="881" t="e">
        <v>#N/A</v>
      </c>
      <c r="NRF42" s="881" t="e">
        <v>#N/A</v>
      </c>
      <c r="NRG42" s="881" t="e">
        <v>#N/A</v>
      </c>
      <c r="NRH42" s="881" t="e">
        <v>#N/A</v>
      </c>
      <c r="NRI42" s="881" t="e">
        <v>#N/A</v>
      </c>
      <c r="NRJ42" s="881" t="e">
        <v>#N/A</v>
      </c>
      <c r="NRK42" s="881" t="e">
        <v>#N/A</v>
      </c>
      <c r="NRL42" s="881" t="e">
        <v>#N/A</v>
      </c>
      <c r="NRM42" s="881" t="e">
        <v>#N/A</v>
      </c>
      <c r="NRN42" s="881" t="e">
        <v>#N/A</v>
      </c>
      <c r="NRO42" s="881" t="e">
        <v>#N/A</v>
      </c>
      <c r="NRP42" s="881" t="e">
        <v>#N/A</v>
      </c>
      <c r="NRQ42" s="881" t="e">
        <v>#N/A</v>
      </c>
      <c r="NRR42" s="881" t="e">
        <v>#N/A</v>
      </c>
      <c r="NRS42" s="881" t="e">
        <v>#N/A</v>
      </c>
      <c r="NRT42" s="881" t="e">
        <v>#N/A</v>
      </c>
      <c r="NRU42" s="881" t="e">
        <v>#N/A</v>
      </c>
      <c r="NRV42" s="881" t="e">
        <v>#N/A</v>
      </c>
      <c r="NRW42" s="881" t="e">
        <v>#N/A</v>
      </c>
      <c r="NRX42" s="881" t="e">
        <v>#N/A</v>
      </c>
      <c r="NRY42" s="881" t="e">
        <v>#N/A</v>
      </c>
      <c r="NRZ42" s="881" t="e">
        <v>#N/A</v>
      </c>
      <c r="NSA42" s="881" t="e">
        <v>#N/A</v>
      </c>
      <c r="NSB42" s="881" t="e">
        <v>#N/A</v>
      </c>
      <c r="NSC42" s="881" t="e">
        <v>#N/A</v>
      </c>
      <c r="NSD42" s="881" t="e">
        <v>#N/A</v>
      </c>
      <c r="NSE42" s="881" t="e">
        <v>#N/A</v>
      </c>
      <c r="NSF42" s="881" t="e">
        <v>#N/A</v>
      </c>
      <c r="NSG42" s="881" t="e">
        <v>#N/A</v>
      </c>
      <c r="NSH42" s="881" t="e">
        <v>#N/A</v>
      </c>
      <c r="NSI42" s="881" t="e">
        <v>#N/A</v>
      </c>
      <c r="NSJ42" s="881" t="e">
        <v>#N/A</v>
      </c>
      <c r="NSK42" s="881" t="e">
        <v>#N/A</v>
      </c>
      <c r="NSL42" s="881" t="e">
        <v>#N/A</v>
      </c>
      <c r="NSM42" s="881" t="e">
        <v>#N/A</v>
      </c>
      <c r="NSN42" s="881" t="e">
        <v>#N/A</v>
      </c>
      <c r="NSO42" s="881" t="e">
        <v>#N/A</v>
      </c>
      <c r="NSP42" s="881" t="e">
        <v>#N/A</v>
      </c>
      <c r="NSQ42" s="881" t="e">
        <v>#N/A</v>
      </c>
      <c r="NSR42" s="881" t="e">
        <v>#N/A</v>
      </c>
      <c r="NSS42" s="881" t="e">
        <v>#N/A</v>
      </c>
      <c r="NST42" s="881" t="e">
        <v>#N/A</v>
      </c>
      <c r="NSU42" s="881" t="e">
        <v>#N/A</v>
      </c>
      <c r="NSV42" s="881" t="e">
        <v>#N/A</v>
      </c>
      <c r="NSW42" s="881" t="e">
        <v>#N/A</v>
      </c>
      <c r="NSX42" s="881" t="e">
        <v>#N/A</v>
      </c>
      <c r="NSY42" s="881" t="e">
        <v>#N/A</v>
      </c>
      <c r="NSZ42" s="881" t="e">
        <v>#N/A</v>
      </c>
      <c r="NTA42" s="881" t="e">
        <v>#N/A</v>
      </c>
      <c r="NTB42" s="881" t="e">
        <v>#N/A</v>
      </c>
      <c r="NTC42" s="881" t="e">
        <v>#N/A</v>
      </c>
      <c r="NTD42" s="881" t="e">
        <v>#N/A</v>
      </c>
      <c r="NTE42" s="881" t="e">
        <v>#N/A</v>
      </c>
      <c r="NTF42" s="881" t="e">
        <v>#N/A</v>
      </c>
      <c r="NTG42" s="881" t="e">
        <v>#N/A</v>
      </c>
      <c r="NTH42" s="881" t="e">
        <v>#N/A</v>
      </c>
      <c r="NTI42" s="881" t="e">
        <v>#N/A</v>
      </c>
      <c r="NTJ42" s="881" t="e">
        <v>#N/A</v>
      </c>
      <c r="NTK42" s="881" t="e">
        <v>#N/A</v>
      </c>
      <c r="NTL42" s="881" t="e">
        <v>#N/A</v>
      </c>
      <c r="NTM42" s="881" t="e">
        <v>#N/A</v>
      </c>
      <c r="NTN42" s="881" t="e">
        <v>#N/A</v>
      </c>
      <c r="NTO42" s="881" t="e">
        <v>#N/A</v>
      </c>
      <c r="NTP42" s="881" t="e">
        <v>#N/A</v>
      </c>
      <c r="NTQ42" s="881" t="e">
        <v>#N/A</v>
      </c>
      <c r="NTR42" s="881" t="e">
        <v>#N/A</v>
      </c>
      <c r="NTS42" s="881" t="e">
        <v>#N/A</v>
      </c>
      <c r="NTT42" s="881" t="e">
        <v>#N/A</v>
      </c>
      <c r="NTU42" s="881" t="e">
        <v>#N/A</v>
      </c>
      <c r="NTV42" s="881" t="e">
        <v>#N/A</v>
      </c>
      <c r="NTW42" s="881" t="e">
        <v>#N/A</v>
      </c>
      <c r="NTX42" s="881" t="e">
        <v>#N/A</v>
      </c>
      <c r="NTY42" s="881" t="e">
        <v>#N/A</v>
      </c>
      <c r="NTZ42" s="881" t="e">
        <v>#N/A</v>
      </c>
      <c r="NUA42" s="881" t="e">
        <v>#N/A</v>
      </c>
      <c r="NUB42" s="881" t="e">
        <v>#N/A</v>
      </c>
      <c r="NUC42" s="881" t="e">
        <v>#N/A</v>
      </c>
      <c r="NUD42" s="881" t="e">
        <v>#N/A</v>
      </c>
      <c r="NUE42" s="881" t="e">
        <v>#N/A</v>
      </c>
      <c r="NUF42" s="881" t="e">
        <v>#N/A</v>
      </c>
      <c r="NUG42" s="881" t="e">
        <v>#N/A</v>
      </c>
      <c r="NUH42" s="881" t="e">
        <v>#N/A</v>
      </c>
      <c r="NUI42" s="881" t="e">
        <v>#N/A</v>
      </c>
      <c r="NUJ42" s="881" t="e">
        <v>#N/A</v>
      </c>
      <c r="NUK42" s="881" t="e">
        <v>#N/A</v>
      </c>
      <c r="NUL42" s="881" t="e">
        <v>#N/A</v>
      </c>
      <c r="NUM42" s="881" t="e">
        <v>#N/A</v>
      </c>
      <c r="NUN42" s="881" t="e">
        <v>#N/A</v>
      </c>
      <c r="NUO42" s="881" t="e">
        <v>#N/A</v>
      </c>
      <c r="NUP42" s="881" t="e">
        <v>#N/A</v>
      </c>
      <c r="NUQ42" s="881" t="e">
        <v>#N/A</v>
      </c>
      <c r="NUR42" s="881" t="e">
        <v>#N/A</v>
      </c>
      <c r="NUS42" s="881" t="e">
        <v>#N/A</v>
      </c>
      <c r="NUT42" s="881" t="e">
        <v>#N/A</v>
      </c>
      <c r="NUU42" s="881" t="e">
        <v>#N/A</v>
      </c>
      <c r="NUV42" s="881" t="e">
        <v>#N/A</v>
      </c>
      <c r="NUW42" s="881" t="e">
        <v>#N/A</v>
      </c>
      <c r="NUX42" s="881" t="e">
        <v>#N/A</v>
      </c>
      <c r="NUY42" s="881" t="e">
        <v>#N/A</v>
      </c>
      <c r="NUZ42" s="881" t="e">
        <v>#N/A</v>
      </c>
      <c r="NVA42" s="881" t="e">
        <v>#N/A</v>
      </c>
      <c r="NVB42" s="881" t="e">
        <v>#N/A</v>
      </c>
      <c r="NVC42" s="881" t="e">
        <v>#N/A</v>
      </c>
      <c r="NVD42" s="881" t="e">
        <v>#N/A</v>
      </c>
      <c r="NVE42" s="881" t="e">
        <v>#N/A</v>
      </c>
      <c r="NVF42" s="881" t="e">
        <v>#N/A</v>
      </c>
      <c r="NVG42" s="881" t="e">
        <v>#N/A</v>
      </c>
      <c r="NVH42" s="881" t="e">
        <v>#N/A</v>
      </c>
      <c r="NVI42" s="881" t="e">
        <v>#N/A</v>
      </c>
      <c r="NVJ42" s="881" t="e">
        <v>#N/A</v>
      </c>
      <c r="NVK42" s="881" t="e">
        <v>#N/A</v>
      </c>
      <c r="NVL42" s="881" t="e">
        <v>#N/A</v>
      </c>
      <c r="NVM42" s="881" t="e">
        <v>#N/A</v>
      </c>
      <c r="NVN42" s="881" t="e">
        <v>#N/A</v>
      </c>
      <c r="NVO42" s="881" t="e">
        <v>#N/A</v>
      </c>
      <c r="NVP42" s="881" t="e">
        <v>#N/A</v>
      </c>
      <c r="NVQ42" s="881" t="e">
        <v>#N/A</v>
      </c>
      <c r="NVR42" s="881" t="e">
        <v>#N/A</v>
      </c>
      <c r="NVS42" s="881" t="e">
        <v>#N/A</v>
      </c>
      <c r="NVT42" s="881" t="e">
        <v>#N/A</v>
      </c>
      <c r="NVU42" s="881" t="e">
        <v>#N/A</v>
      </c>
      <c r="NVV42" s="881" t="e">
        <v>#N/A</v>
      </c>
      <c r="NVW42" s="881" t="e">
        <v>#N/A</v>
      </c>
      <c r="NVX42" s="881" t="e">
        <v>#N/A</v>
      </c>
      <c r="NVY42" s="881" t="e">
        <v>#N/A</v>
      </c>
      <c r="NVZ42" s="881" t="e">
        <v>#N/A</v>
      </c>
      <c r="NWA42" s="881" t="e">
        <v>#N/A</v>
      </c>
      <c r="NWB42" s="881" t="e">
        <v>#N/A</v>
      </c>
      <c r="NWC42" s="881" t="e">
        <v>#N/A</v>
      </c>
      <c r="NWD42" s="881" t="e">
        <v>#N/A</v>
      </c>
      <c r="NWE42" s="881" t="e">
        <v>#N/A</v>
      </c>
      <c r="NWF42" s="881" t="e">
        <v>#N/A</v>
      </c>
      <c r="NWG42" s="881" t="e">
        <v>#N/A</v>
      </c>
      <c r="NWH42" s="881" t="e">
        <v>#N/A</v>
      </c>
      <c r="NWI42" s="881" t="e">
        <v>#N/A</v>
      </c>
      <c r="NWJ42" s="881" t="e">
        <v>#N/A</v>
      </c>
      <c r="NWK42" s="881" t="e">
        <v>#N/A</v>
      </c>
      <c r="NWL42" s="881" t="e">
        <v>#N/A</v>
      </c>
      <c r="NWM42" s="881" t="e">
        <v>#N/A</v>
      </c>
      <c r="NWN42" s="881" t="e">
        <v>#N/A</v>
      </c>
      <c r="NWO42" s="881" t="e">
        <v>#N/A</v>
      </c>
      <c r="NWP42" s="881" t="e">
        <v>#N/A</v>
      </c>
      <c r="NWQ42" s="881" t="e">
        <v>#N/A</v>
      </c>
      <c r="NWR42" s="881" t="e">
        <v>#N/A</v>
      </c>
      <c r="NWS42" s="881" t="e">
        <v>#N/A</v>
      </c>
      <c r="NWT42" s="881" t="e">
        <v>#N/A</v>
      </c>
      <c r="NWU42" s="881" t="e">
        <v>#N/A</v>
      </c>
      <c r="NWV42" s="881" t="e">
        <v>#N/A</v>
      </c>
      <c r="NWW42" s="881" t="e">
        <v>#N/A</v>
      </c>
      <c r="NWX42" s="881" t="e">
        <v>#N/A</v>
      </c>
      <c r="NWY42" s="881" t="e">
        <v>#N/A</v>
      </c>
      <c r="NWZ42" s="881" t="e">
        <v>#N/A</v>
      </c>
      <c r="NXA42" s="881" t="e">
        <v>#N/A</v>
      </c>
      <c r="NXB42" s="881" t="e">
        <v>#N/A</v>
      </c>
      <c r="NXC42" s="881" t="e">
        <v>#N/A</v>
      </c>
      <c r="NXD42" s="881" t="e">
        <v>#N/A</v>
      </c>
      <c r="NXE42" s="881" t="e">
        <v>#N/A</v>
      </c>
      <c r="NXF42" s="881" t="e">
        <v>#N/A</v>
      </c>
      <c r="NXG42" s="881" t="e">
        <v>#N/A</v>
      </c>
      <c r="NXH42" s="881" t="e">
        <v>#N/A</v>
      </c>
      <c r="NXI42" s="881" t="e">
        <v>#N/A</v>
      </c>
      <c r="NXJ42" s="881" t="e">
        <v>#N/A</v>
      </c>
      <c r="NXK42" s="881" t="e">
        <v>#N/A</v>
      </c>
      <c r="NXL42" s="881" t="e">
        <v>#N/A</v>
      </c>
      <c r="NXM42" s="881" t="e">
        <v>#N/A</v>
      </c>
      <c r="NXN42" s="881" t="e">
        <v>#N/A</v>
      </c>
      <c r="NXO42" s="881" t="e">
        <v>#N/A</v>
      </c>
      <c r="NXP42" s="881" t="e">
        <v>#N/A</v>
      </c>
      <c r="NXQ42" s="881" t="e">
        <v>#N/A</v>
      </c>
      <c r="NXR42" s="881" t="e">
        <v>#N/A</v>
      </c>
      <c r="NXS42" s="881" t="e">
        <v>#N/A</v>
      </c>
      <c r="NXT42" s="881" t="e">
        <v>#N/A</v>
      </c>
      <c r="NXU42" s="881" t="e">
        <v>#N/A</v>
      </c>
      <c r="NXV42" s="881" t="e">
        <v>#N/A</v>
      </c>
      <c r="NXW42" s="881" t="e">
        <v>#N/A</v>
      </c>
      <c r="NXX42" s="881" t="e">
        <v>#N/A</v>
      </c>
      <c r="NXY42" s="881" t="e">
        <v>#N/A</v>
      </c>
      <c r="NXZ42" s="881" t="e">
        <v>#N/A</v>
      </c>
      <c r="NYA42" s="881" t="e">
        <v>#N/A</v>
      </c>
      <c r="NYB42" s="881" t="e">
        <v>#N/A</v>
      </c>
      <c r="NYC42" s="881" t="e">
        <v>#N/A</v>
      </c>
      <c r="NYD42" s="881" t="e">
        <v>#N/A</v>
      </c>
      <c r="NYE42" s="881" t="e">
        <v>#N/A</v>
      </c>
      <c r="NYF42" s="881" t="e">
        <v>#N/A</v>
      </c>
      <c r="NYG42" s="881" t="e">
        <v>#N/A</v>
      </c>
      <c r="NYH42" s="881" t="e">
        <v>#N/A</v>
      </c>
      <c r="NYI42" s="881" t="e">
        <v>#N/A</v>
      </c>
      <c r="NYJ42" s="881" t="e">
        <v>#N/A</v>
      </c>
      <c r="NYK42" s="881" t="e">
        <v>#N/A</v>
      </c>
      <c r="NYL42" s="881" t="e">
        <v>#N/A</v>
      </c>
      <c r="NYM42" s="881" t="e">
        <v>#N/A</v>
      </c>
      <c r="NYN42" s="881" t="e">
        <v>#N/A</v>
      </c>
      <c r="NYO42" s="881" t="e">
        <v>#N/A</v>
      </c>
      <c r="NYP42" s="881" t="e">
        <v>#N/A</v>
      </c>
      <c r="NYQ42" s="881" t="e">
        <v>#N/A</v>
      </c>
      <c r="NYR42" s="881" t="e">
        <v>#N/A</v>
      </c>
      <c r="NYS42" s="881" t="e">
        <v>#N/A</v>
      </c>
      <c r="NYT42" s="881" t="e">
        <v>#N/A</v>
      </c>
      <c r="NYU42" s="881" t="e">
        <v>#N/A</v>
      </c>
      <c r="NYV42" s="881" t="e">
        <v>#N/A</v>
      </c>
      <c r="NYW42" s="881" t="e">
        <v>#N/A</v>
      </c>
      <c r="NYX42" s="881" t="e">
        <v>#N/A</v>
      </c>
      <c r="NYY42" s="881" t="e">
        <v>#N/A</v>
      </c>
      <c r="NYZ42" s="881" t="e">
        <v>#N/A</v>
      </c>
      <c r="NZA42" s="881" t="e">
        <v>#N/A</v>
      </c>
      <c r="NZB42" s="881" t="e">
        <v>#N/A</v>
      </c>
      <c r="NZC42" s="881" t="e">
        <v>#N/A</v>
      </c>
      <c r="NZD42" s="881" t="e">
        <v>#N/A</v>
      </c>
      <c r="NZE42" s="881" t="e">
        <v>#N/A</v>
      </c>
      <c r="NZF42" s="881" t="e">
        <v>#N/A</v>
      </c>
      <c r="NZG42" s="881" t="e">
        <v>#N/A</v>
      </c>
      <c r="NZH42" s="881" t="e">
        <v>#N/A</v>
      </c>
      <c r="NZI42" s="881" t="e">
        <v>#N/A</v>
      </c>
      <c r="NZJ42" s="881" t="e">
        <v>#N/A</v>
      </c>
      <c r="NZK42" s="881" t="e">
        <v>#N/A</v>
      </c>
      <c r="NZL42" s="881" t="e">
        <v>#N/A</v>
      </c>
      <c r="NZM42" s="881" t="e">
        <v>#N/A</v>
      </c>
      <c r="NZN42" s="881" t="e">
        <v>#N/A</v>
      </c>
      <c r="NZO42" s="881" t="e">
        <v>#N/A</v>
      </c>
      <c r="NZP42" s="881" t="e">
        <v>#N/A</v>
      </c>
      <c r="NZQ42" s="881" t="e">
        <v>#N/A</v>
      </c>
      <c r="NZR42" s="881" t="e">
        <v>#N/A</v>
      </c>
      <c r="NZS42" s="881" t="e">
        <v>#N/A</v>
      </c>
      <c r="NZT42" s="881" t="e">
        <v>#N/A</v>
      </c>
      <c r="NZU42" s="881" t="e">
        <v>#N/A</v>
      </c>
      <c r="NZV42" s="881" t="e">
        <v>#N/A</v>
      </c>
      <c r="NZW42" s="881" t="e">
        <v>#N/A</v>
      </c>
      <c r="NZX42" s="881" t="e">
        <v>#N/A</v>
      </c>
      <c r="NZY42" s="881" t="e">
        <v>#N/A</v>
      </c>
      <c r="NZZ42" s="881" t="e">
        <v>#N/A</v>
      </c>
      <c r="OAA42" s="881" t="e">
        <v>#N/A</v>
      </c>
      <c r="OAB42" s="881" t="e">
        <v>#N/A</v>
      </c>
      <c r="OAC42" s="881" t="e">
        <v>#N/A</v>
      </c>
      <c r="OAD42" s="881" t="e">
        <v>#N/A</v>
      </c>
      <c r="OAE42" s="881" t="e">
        <v>#N/A</v>
      </c>
      <c r="OAF42" s="881" t="e">
        <v>#N/A</v>
      </c>
      <c r="OAG42" s="881" t="e">
        <v>#N/A</v>
      </c>
      <c r="OAH42" s="881" t="e">
        <v>#N/A</v>
      </c>
      <c r="OAI42" s="881" t="e">
        <v>#N/A</v>
      </c>
      <c r="OAJ42" s="881" t="e">
        <v>#N/A</v>
      </c>
      <c r="OAK42" s="881" t="e">
        <v>#N/A</v>
      </c>
      <c r="OAL42" s="881" t="e">
        <v>#N/A</v>
      </c>
      <c r="OAM42" s="881" t="e">
        <v>#N/A</v>
      </c>
      <c r="OAN42" s="881" t="e">
        <v>#N/A</v>
      </c>
      <c r="OAO42" s="881" t="e">
        <v>#N/A</v>
      </c>
      <c r="OAP42" s="881" t="e">
        <v>#N/A</v>
      </c>
      <c r="OAQ42" s="881" t="e">
        <v>#N/A</v>
      </c>
      <c r="OAR42" s="881" t="e">
        <v>#N/A</v>
      </c>
      <c r="OAS42" s="881" t="e">
        <v>#N/A</v>
      </c>
      <c r="OAT42" s="881" t="e">
        <v>#N/A</v>
      </c>
      <c r="OAU42" s="881" t="e">
        <v>#N/A</v>
      </c>
      <c r="OAV42" s="881" t="e">
        <v>#N/A</v>
      </c>
      <c r="OAW42" s="881" t="e">
        <v>#N/A</v>
      </c>
      <c r="OAX42" s="881" t="e">
        <v>#N/A</v>
      </c>
      <c r="OAY42" s="881" t="e">
        <v>#N/A</v>
      </c>
      <c r="OAZ42" s="881" t="e">
        <v>#N/A</v>
      </c>
      <c r="OBA42" s="881" t="e">
        <v>#N/A</v>
      </c>
      <c r="OBB42" s="881" t="e">
        <v>#N/A</v>
      </c>
      <c r="OBC42" s="881" t="e">
        <v>#N/A</v>
      </c>
      <c r="OBD42" s="881" t="e">
        <v>#N/A</v>
      </c>
      <c r="OBE42" s="881" t="e">
        <v>#N/A</v>
      </c>
      <c r="OBF42" s="881" t="e">
        <v>#N/A</v>
      </c>
      <c r="OBG42" s="881" t="e">
        <v>#N/A</v>
      </c>
      <c r="OBH42" s="881" t="e">
        <v>#N/A</v>
      </c>
      <c r="OBI42" s="881" t="e">
        <v>#N/A</v>
      </c>
      <c r="OBJ42" s="881" t="e">
        <v>#N/A</v>
      </c>
      <c r="OBK42" s="881" t="e">
        <v>#N/A</v>
      </c>
      <c r="OBL42" s="881" t="e">
        <v>#N/A</v>
      </c>
      <c r="OBM42" s="881" t="e">
        <v>#N/A</v>
      </c>
      <c r="OBN42" s="881" t="e">
        <v>#N/A</v>
      </c>
      <c r="OBO42" s="881" t="e">
        <v>#N/A</v>
      </c>
      <c r="OBP42" s="881" t="e">
        <v>#N/A</v>
      </c>
      <c r="OBQ42" s="881" t="e">
        <v>#N/A</v>
      </c>
      <c r="OBR42" s="881" t="e">
        <v>#N/A</v>
      </c>
      <c r="OBS42" s="881" t="e">
        <v>#N/A</v>
      </c>
      <c r="OBT42" s="881" t="e">
        <v>#N/A</v>
      </c>
      <c r="OBU42" s="881" t="e">
        <v>#N/A</v>
      </c>
      <c r="OBV42" s="881" t="e">
        <v>#N/A</v>
      </c>
      <c r="OBW42" s="881" t="e">
        <v>#N/A</v>
      </c>
      <c r="OBX42" s="881" t="e">
        <v>#N/A</v>
      </c>
      <c r="OBY42" s="881" t="e">
        <v>#N/A</v>
      </c>
      <c r="OBZ42" s="881" t="e">
        <v>#N/A</v>
      </c>
      <c r="OCA42" s="881" t="e">
        <v>#N/A</v>
      </c>
      <c r="OCB42" s="881" t="e">
        <v>#N/A</v>
      </c>
      <c r="OCC42" s="881" t="e">
        <v>#N/A</v>
      </c>
      <c r="OCD42" s="881" t="e">
        <v>#N/A</v>
      </c>
      <c r="OCE42" s="881" t="e">
        <v>#N/A</v>
      </c>
      <c r="OCF42" s="881" t="e">
        <v>#N/A</v>
      </c>
      <c r="OCG42" s="881" t="e">
        <v>#N/A</v>
      </c>
      <c r="OCH42" s="881" t="e">
        <v>#N/A</v>
      </c>
      <c r="OCI42" s="881" t="e">
        <v>#N/A</v>
      </c>
      <c r="OCJ42" s="881" t="e">
        <v>#N/A</v>
      </c>
      <c r="OCK42" s="881" t="e">
        <v>#N/A</v>
      </c>
      <c r="OCL42" s="881" t="e">
        <v>#N/A</v>
      </c>
      <c r="OCM42" s="881" t="e">
        <v>#N/A</v>
      </c>
      <c r="OCN42" s="881" t="e">
        <v>#N/A</v>
      </c>
      <c r="OCO42" s="881" t="e">
        <v>#N/A</v>
      </c>
      <c r="OCP42" s="881" t="e">
        <v>#N/A</v>
      </c>
      <c r="OCQ42" s="881" t="e">
        <v>#N/A</v>
      </c>
      <c r="OCR42" s="881" t="e">
        <v>#N/A</v>
      </c>
      <c r="OCS42" s="881" t="e">
        <v>#N/A</v>
      </c>
      <c r="OCT42" s="881" t="e">
        <v>#N/A</v>
      </c>
      <c r="OCU42" s="881" t="e">
        <v>#N/A</v>
      </c>
      <c r="OCV42" s="881" t="e">
        <v>#N/A</v>
      </c>
      <c r="OCW42" s="881" t="e">
        <v>#N/A</v>
      </c>
      <c r="OCX42" s="881" t="e">
        <v>#N/A</v>
      </c>
      <c r="OCY42" s="881" t="e">
        <v>#N/A</v>
      </c>
      <c r="OCZ42" s="881" t="e">
        <v>#N/A</v>
      </c>
      <c r="ODA42" s="881" t="e">
        <v>#N/A</v>
      </c>
      <c r="ODB42" s="881" t="e">
        <v>#N/A</v>
      </c>
      <c r="ODC42" s="881" t="e">
        <v>#N/A</v>
      </c>
      <c r="ODD42" s="881" t="e">
        <v>#N/A</v>
      </c>
      <c r="ODE42" s="881" t="e">
        <v>#N/A</v>
      </c>
      <c r="ODF42" s="881" t="e">
        <v>#N/A</v>
      </c>
      <c r="ODG42" s="881" t="e">
        <v>#N/A</v>
      </c>
      <c r="ODH42" s="881" t="e">
        <v>#N/A</v>
      </c>
      <c r="ODI42" s="881" t="e">
        <v>#N/A</v>
      </c>
      <c r="ODJ42" s="881" t="e">
        <v>#N/A</v>
      </c>
      <c r="ODK42" s="881" t="e">
        <v>#N/A</v>
      </c>
      <c r="ODL42" s="881" t="e">
        <v>#N/A</v>
      </c>
      <c r="ODM42" s="881" t="e">
        <v>#N/A</v>
      </c>
      <c r="ODN42" s="881" t="e">
        <v>#N/A</v>
      </c>
      <c r="ODO42" s="881" t="e">
        <v>#N/A</v>
      </c>
      <c r="ODP42" s="881" t="e">
        <v>#N/A</v>
      </c>
      <c r="ODQ42" s="881" t="e">
        <v>#N/A</v>
      </c>
      <c r="ODR42" s="881" t="e">
        <v>#N/A</v>
      </c>
      <c r="ODS42" s="881" t="e">
        <v>#N/A</v>
      </c>
      <c r="ODT42" s="881" t="e">
        <v>#N/A</v>
      </c>
      <c r="ODU42" s="881" t="e">
        <v>#N/A</v>
      </c>
      <c r="ODV42" s="881" t="e">
        <v>#N/A</v>
      </c>
      <c r="ODW42" s="881" t="e">
        <v>#N/A</v>
      </c>
      <c r="ODX42" s="881" t="e">
        <v>#N/A</v>
      </c>
      <c r="ODY42" s="881" t="e">
        <v>#N/A</v>
      </c>
      <c r="ODZ42" s="881" t="e">
        <v>#N/A</v>
      </c>
      <c r="OEA42" s="881" t="e">
        <v>#N/A</v>
      </c>
      <c r="OEB42" s="881" t="e">
        <v>#N/A</v>
      </c>
      <c r="OEC42" s="881" t="e">
        <v>#N/A</v>
      </c>
      <c r="OED42" s="881" t="e">
        <v>#N/A</v>
      </c>
      <c r="OEE42" s="881" t="e">
        <v>#N/A</v>
      </c>
      <c r="OEF42" s="881" t="e">
        <v>#N/A</v>
      </c>
      <c r="OEG42" s="881" t="e">
        <v>#N/A</v>
      </c>
      <c r="OEH42" s="881" t="e">
        <v>#N/A</v>
      </c>
      <c r="OEI42" s="881" t="e">
        <v>#N/A</v>
      </c>
      <c r="OEJ42" s="881" t="e">
        <v>#N/A</v>
      </c>
      <c r="OEK42" s="881" t="e">
        <v>#N/A</v>
      </c>
      <c r="OEL42" s="881" t="e">
        <v>#N/A</v>
      </c>
      <c r="OEM42" s="881" t="e">
        <v>#N/A</v>
      </c>
      <c r="OEN42" s="881" t="e">
        <v>#N/A</v>
      </c>
      <c r="OEO42" s="881" t="e">
        <v>#N/A</v>
      </c>
      <c r="OEP42" s="881" t="e">
        <v>#N/A</v>
      </c>
      <c r="OEQ42" s="881" t="e">
        <v>#N/A</v>
      </c>
      <c r="OER42" s="881" t="e">
        <v>#N/A</v>
      </c>
      <c r="OES42" s="881" t="e">
        <v>#N/A</v>
      </c>
      <c r="OET42" s="881" t="e">
        <v>#N/A</v>
      </c>
      <c r="OEU42" s="881" t="e">
        <v>#N/A</v>
      </c>
      <c r="OEV42" s="881" t="e">
        <v>#N/A</v>
      </c>
      <c r="OEW42" s="881" t="e">
        <v>#N/A</v>
      </c>
      <c r="OEX42" s="881" t="e">
        <v>#N/A</v>
      </c>
      <c r="OEY42" s="881" t="e">
        <v>#N/A</v>
      </c>
      <c r="OEZ42" s="881" t="e">
        <v>#N/A</v>
      </c>
      <c r="OFA42" s="881" t="e">
        <v>#N/A</v>
      </c>
      <c r="OFB42" s="881" t="e">
        <v>#N/A</v>
      </c>
      <c r="OFC42" s="881" t="e">
        <v>#N/A</v>
      </c>
      <c r="OFD42" s="881" t="e">
        <v>#N/A</v>
      </c>
      <c r="OFE42" s="881" t="e">
        <v>#N/A</v>
      </c>
      <c r="OFF42" s="881" t="e">
        <v>#N/A</v>
      </c>
      <c r="OFG42" s="881" t="e">
        <v>#N/A</v>
      </c>
      <c r="OFH42" s="881" t="e">
        <v>#N/A</v>
      </c>
      <c r="OFI42" s="881" t="e">
        <v>#N/A</v>
      </c>
      <c r="OFJ42" s="881" t="e">
        <v>#N/A</v>
      </c>
      <c r="OFK42" s="881" t="e">
        <v>#N/A</v>
      </c>
      <c r="OFL42" s="881" t="e">
        <v>#N/A</v>
      </c>
      <c r="OFM42" s="881" t="e">
        <v>#N/A</v>
      </c>
      <c r="OFN42" s="881" t="e">
        <v>#N/A</v>
      </c>
      <c r="OFO42" s="881" t="e">
        <v>#N/A</v>
      </c>
      <c r="OFP42" s="881" t="e">
        <v>#N/A</v>
      </c>
      <c r="OFQ42" s="881" t="e">
        <v>#N/A</v>
      </c>
      <c r="OFR42" s="881" t="e">
        <v>#N/A</v>
      </c>
      <c r="OFS42" s="881" t="e">
        <v>#N/A</v>
      </c>
      <c r="OFT42" s="881" t="e">
        <v>#N/A</v>
      </c>
      <c r="OFU42" s="881" t="e">
        <v>#N/A</v>
      </c>
      <c r="OFV42" s="881" t="e">
        <v>#N/A</v>
      </c>
      <c r="OFW42" s="881" t="e">
        <v>#N/A</v>
      </c>
      <c r="OFX42" s="881" t="e">
        <v>#N/A</v>
      </c>
      <c r="OFY42" s="881" t="e">
        <v>#N/A</v>
      </c>
      <c r="OFZ42" s="881" t="e">
        <v>#N/A</v>
      </c>
      <c r="OGA42" s="881" t="e">
        <v>#N/A</v>
      </c>
      <c r="OGB42" s="881" t="e">
        <v>#N/A</v>
      </c>
      <c r="OGC42" s="881" t="e">
        <v>#N/A</v>
      </c>
      <c r="OGD42" s="881" t="e">
        <v>#N/A</v>
      </c>
      <c r="OGE42" s="881" t="e">
        <v>#N/A</v>
      </c>
      <c r="OGF42" s="881" t="e">
        <v>#N/A</v>
      </c>
      <c r="OGG42" s="881" t="e">
        <v>#N/A</v>
      </c>
      <c r="OGH42" s="881" t="e">
        <v>#N/A</v>
      </c>
      <c r="OGI42" s="881" t="e">
        <v>#N/A</v>
      </c>
      <c r="OGJ42" s="881" t="e">
        <v>#N/A</v>
      </c>
      <c r="OGK42" s="881" t="e">
        <v>#N/A</v>
      </c>
      <c r="OGL42" s="881" t="e">
        <v>#N/A</v>
      </c>
      <c r="OGM42" s="881" t="e">
        <v>#N/A</v>
      </c>
      <c r="OGN42" s="881" t="e">
        <v>#N/A</v>
      </c>
      <c r="OGO42" s="881" t="e">
        <v>#N/A</v>
      </c>
      <c r="OGP42" s="881" t="e">
        <v>#N/A</v>
      </c>
      <c r="OGQ42" s="881" t="e">
        <v>#N/A</v>
      </c>
      <c r="OGR42" s="881" t="e">
        <v>#N/A</v>
      </c>
      <c r="OGS42" s="881" t="e">
        <v>#N/A</v>
      </c>
      <c r="OGT42" s="881" t="e">
        <v>#N/A</v>
      </c>
      <c r="OGU42" s="881" t="e">
        <v>#N/A</v>
      </c>
      <c r="OGV42" s="881" t="e">
        <v>#N/A</v>
      </c>
      <c r="OGW42" s="881" t="e">
        <v>#N/A</v>
      </c>
      <c r="OGX42" s="881" t="e">
        <v>#N/A</v>
      </c>
      <c r="OGY42" s="881" t="e">
        <v>#N/A</v>
      </c>
      <c r="OGZ42" s="881" t="e">
        <v>#N/A</v>
      </c>
      <c r="OHA42" s="881" t="e">
        <v>#N/A</v>
      </c>
      <c r="OHB42" s="881" t="e">
        <v>#N/A</v>
      </c>
      <c r="OHC42" s="881" t="e">
        <v>#N/A</v>
      </c>
      <c r="OHD42" s="881" t="e">
        <v>#N/A</v>
      </c>
      <c r="OHE42" s="881" t="e">
        <v>#N/A</v>
      </c>
      <c r="OHF42" s="881" t="e">
        <v>#N/A</v>
      </c>
      <c r="OHG42" s="881" t="e">
        <v>#N/A</v>
      </c>
      <c r="OHH42" s="881" t="e">
        <v>#N/A</v>
      </c>
      <c r="OHI42" s="881" t="e">
        <v>#N/A</v>
      </c>
      <c r="OHJ42" s="881" t="e">
        <v>#N/A</v>
      </c>
      <c r="OHK42" s="881" t="e">
        <v>#N/A</v>
      </c>
      <c r="OHL42" s="881" t="e">
        <v>#N/A</v>
      </c>
      <c r="OHM42" s="881" t="e">
        <v>#N/A</v>
      </c>
      <c r="OHN42" s="881" t="e">
        <v>#N/A</v>
      </c>
      <c r="OHO42" s="881" t="e">
        <v>#N/A</v>
      </c>
      <c r="OHP42" s="881" t="e">
        <v>#N/A</v>
      </c>
      <c r="OHQ42" s="881" t="e">
        <v>#N/A</v>
      </c>
      <c r="OHR42" s="881" t="e">
        <v>#N/A</v>
      </c>
      <c r="OHS42" s="881" t="e">
        <v>#N/A</v>
      </c>
      <c r="OHT42" s="881" t="e">
        <v>#N/A</v>
      </c>
      <c r="OHU42" s="881" t="e">
        <v>#N/A</v>
      </c>
      <c r="OHV42" s="881" t="e">
        <v>#N/A</v>
      </c>
      <c r="OHW42" s="881" t="e">
        <v>#N/A</v>
      </c>
      <c r="OHX42" s="881" t="e">
        <v>#N/A</v>
      </c>
      <c r="OHY42" s="881" t="e">
        <v>#N/A</v>
      </c>
      <c r="OHZ42" s="881" t="e">
        <v>#N/A</v>
      </c>
      <c r="OIA42" s="881" t="e">
        <v>#N/A</v>
      </c>
      <c r="OIB42" s="881" t="e">
        <v>#N/A</v>
      </c>
      <c r="OIC42" s="881" t="e">
        <v>#N/A</v>
      </c>
      <c r="OID42" s="881" t="e">
        <v>#N/A</v>
      </c>
      <c r="OIE42" s="881" t="e">
        <v>#N/A</v>
      </c>
      <c r="OIF42" s="881" t="e">
        <v>#N/A</v>
      </c>
      <c r="OIG42" s="881" t="e">
        <v>#N/A</v>
      </c>
      <c r="OIH42" s="881" t="e">
        <v>#N/A</v>
      </c>
      <c r="OII42" s="881" t="e">
        <v>#N/A</v>
      </c>
      <c r="OIJ42" s="881" t="e">
        <v>#N/A</v>
      </c>
      <c r="OIK42" s="881" t="e">
        <v>#N/A</v>
      </c>
      <c r="OIL42" s="881" t="e">
        <v>#N/A</v>
      </c>
      <c r="OIM42" s="881" t="e">
        <v>#N/A</v>
      </c>
      <c r="OIN42" s="881" t="e">
        <v>#N/A</v>
      </c>
      <c r="OIO42" s="881" t="e">
        <v>#N/A</v>
      </c>
      <c r="OIP42" s="881" t="e">
        <v>#N/A</v>
      </c>
      <c r="OIQ42" s="881" t="e">
        <v>#N/A</v>
      </c>
      <c r="OIR42" s="881" t="e">
        <v>#N/A</v>
      </c>
      <c r="OIS42" s="881" t="e">
        <v>#N/A</v>
      </c>
      <c r="OIT42" s="881" t="e">
        <v>#N/A</v>
      </c>
      <c r="OIU42" s="881" t="e">
        <v>#N/A</v>
      </c>
      <c r="OIV42" s="881" t="e">
        <v>#N/A</v>
      </c>
      <c r="OIW42" s="881" t="e">
        <v>#N/A</v>
      </c>
      <c r="OIX42" s="881" t="e">
        <v>#N/A</v>
      </c>
      <c r="OIY42" s="881" t="e">
        <v>#N/A</v>
      </c>
      <c r="OIZ42" s="881" t="e">
        <v>#N/A</v>
      </c>
      <c r="OJA42" s="881" t="e">
        <v>#N/A</v>
      </c>
      <c r="OJB42" s="881" t="e">
        <v>#N/A</v>
      </c>
      <c r="OJC42" s="881" t="e">
        <v>#N/A</v>
      </c>
      <c r="OJD42" s="881" t="e">
        <v>#N/A</v>
      </c>
      <c r="OJE42" s="881" t="e">
        <v>#N/A</v>
      </c>
      <c r="OJF42" s="881" t="e">
        <v>#N/A</v>
      </c>
      <c r="OJG42" s="881" t="e">
        <v>#N/A</v>
      </c>
      <c r="OJH42" s="881" t="e">
        <v>#N/A</v>
      </c>
      <c r="OJI42" s="881" t="e">
        <v>#N/A</v>
      </c>
      <c r="OJJ42" s="881" t="e">
        <v>#N/A</v>
      </c>
      <c r="OJK42" s="881" t="e">
        <v>#N/A</v>
      </c>
      <c r="OJL42" s="881" t="e">
        <v>#N/A</v>
      </c>
      <c r="OJM42" s="881" t="e">
        <v>#N/A</v>
      </c>
      <c r="OJN42" s="881" t="e">
        <v>#N/A</v>
      </c>
      <c r="OJO42" s="881" t="e">
        <v>#N/A</v>
      </c>
      <c r="OJP42" s="881" t="e">
        <v>#N/A</v>
      </c>
      <c r="OJQ42" s="881" t="e">
        <v>#N/A</v>
      </c>
      <c r="OJR42" s="881" t="e">
        <v>#N/A</v>
      </c>
      <c r="OJS42" s="881" t="e">
        <v>#N/A</v>
      </c>
      <c r="OJT42" s="881" t="e">
        <v>#N/A</v>
      </c>
      <c r="OJU42" s="881" t="e">
        <v>#N/A</v>
      </c>
      <c r="OJV42" s="881" t="e">
        <v>#N/A</v>
      </c>
      <c r="OJW42" s="881" t="e">
        <v>#N/A</v>
      </c>
      <c r="OJX42" s="881" t="e">
        <v>#N/A</v>
      </c>
      <c r="OJY42" s="881" t="e">
        <v>#N/A</v>
      </c>
      <c r="OJZ42" s="881" t="e">
        <v>#N/A</v>
      </c>
      <c r="OKA42" s="881" t="e">
        <v>#N/A</v>
      </c>
      <c r="OKB42" s="881" t="e">
        <v>#N/A</v>
      </c>
      <c r="OKC42" s="881" t="e">
        <v>#N/A</v>
      </c>
      <c r="OKD42" s="881" t="e">
        <v>#N/A</v>
      </c>
      <c r="OKE42" s="881" t="e">
        <v>#N/A</v>
      </c>
      <c r="OKF42" s="881" t="e">
        <v>#N/A</v>
      </c>
      <c r="OKG42" s="881" t="e">
        <v>#N/A</v>
      </c>
      <c r="OKH42" s="881" t="e">
        <v>#N/A</v>
      </c>
      <c r="OKI42" s="881" t="e">
        <v>#N/A</v>
      </c>
      <c r="OKJ42" s="881" t="e">
        <v>#N/A</v>
      </c>
      <c r="OKK42" s="881" t="e">
        <v>#N/A</v>
      </c>
      <c r="OKL42" s="881" t="e">
        <v>#N/A</v>
      </c>
      <c r="OKM42" s="881" t="e">
        <v>#N/A</v>
      </c>
      <c r="OKN42" s="881" t="e">
        <v>#N/A</v>
      </c>
      <c r="OKO42" s="881" t="e">
        <v>#N/A</v>
      </c>
      <c r="OKP42" s="881" t="e">
        <v>#N/A</v>
      </c>
      <c r="OKQ42" s="881" t="e">
        <v>#N/A</v>
      </c>
      <c r="OKR42" s="881" t="e">
        <v>#N/A</v>
      </c>
      <c r="OKS42" s="881" t="e">
        <v>#N/A</v>
      </c>
      <c r="OKT42" s="881" t="e">
        <v>#N/A</v>
      </c>
      <c r="OKU42" s="881" t="e">
        <v>#N/A</v>
      </c>
      <c r="OKV42" s="881" t="e">
        <v>#N/A</v>
      </c>
      <c r="OKW42" s="881" t="e">
        <v>#N/A</v>
      </c>
      <c r="OKX42" s="881" t="e">
        <v>#N/A</v>
      </c>
      <c r="OKY42" s="881" t="e">
        <v>#N/A</v>
      </c>
      <c r="OKZ42" s="881" t="e">
        <v>#N/A</v>
      </c>
      <c r="OLA42" s="881" t="e">
        <v>#N/A</v>
      </c>
      <c r="OLB42" s="881" t="e">
        <v>#N/A</v>
      </c>
      <c r="OLC42" s="881" t="e">
        <v>#N/A</v>
      </c>
      <c r="OLD42" s="881" t="e">
        <v>#N/A</v>
      </c>
      <c r="OLE42" s="881" t="e">
        <v>#N/A</v>
      </c>
      <c r="OLF42" s="881" t="e">
        <v>#N/A</v>
      </c>
      <c r="OLG42" s="881" t="e">
        <v>#N/A</v>
      </c>
      <c r="OLH42" s="881" t="e">
        <v>#N/A</v>
      </c>
      <c r="OLI42" s="881" t="e">
        <v>#N/A</v>
      </c>
      <c r="OLJ42" s="881" t="e">
        <v>#N/A</v>
      </c>
      <c r="OLK42" s="881" t="e">
        <v>#N/A</v>
      </c>
      <c r="OLL42" s="881" t="e">
        <v>#N/A</v>
      </c>
      <c r="OLM42" s="881" t="e">
        <v>#N/A</v>
      </c>
      <c r="OLN42" s="881" t="e">
        <v>#N/A</v>
      </c>
      <c r="OLO42" s="881" t="e">
        <v>#N/A</v>
      </c>
      <c r="OLP42" s="881" t="e">
        <v>#N/A</v>
      </c>
      <c r="OLQ42" s="881" t="e">
        <v>#N/A</v>
      </c>
      <c r="OLR42" s="881" t="e">
        <v>#N/A</v>
      </c>
      <c r="OLS42" s="881" t="e">
        <v>#N/A</v>
      </c>
      <c r="OLT42" s="881" t="e">
        <v>#N/A</v>
      </c>
      <c r="OLU42" s="881" t="e">
        <v>#N/A</v>
      </c>
      <c r="OLV42" s="881" t="e">
        <v>#N/A</v>
      </c>
      <c r="OLW42" s="881" t="e">
        <v>#N/A</v>
      </c>
      <c r="OLX42" s="881" t="e">
        <v>#N/A</v>
      </c>
      <c r="OLY42" s="881" t="e">
        <v>#N/A</v>
      </c>
      <c r="OLZ42" s="881" t="e">
        <v>#N/A</v>
      </c>
      <c r="OMA42" s="881" t="e">
        <v>#N/A</v>
      </c>
      <c r="OMB42" s="881" t="e">
        <v>#N/A</v>
      </c>
      <c r="OMC42" s="881" t="e">
        <v>#N/A</v>
      </c>
      <c r="OMD42" s="881" t="e">
        <v>#N/A</v>
      </c>
      <c r="OME42" s="881" t="e">
        <v>#N/A</v>
      </c>
      <c r="OMF42" s="881" t="e">
        <v>#N/A</v>
      </c>
      <c r="OMG42" s="881" t="e">
        <v>#N/A</v>
      </c>
      <c r="OMH42" s="881" t="e">
        <v>#N/A</v>
      </c>
      <c r="OMI42" s="881" t="e">
        <v>#N/A</v>
      </c>
      <c r="OMJ42" s="881" t="e">
        <v>#N/A</v>
      </c>
      <c r="OMK42" s="881" t="e">
        <v>#N/A</v>
      </c>
      <c r="OML42" s="881" t="e">
        <v>#N/A</v>
      </c>
      <c r="OMM42" s="881" t="e">
        <v>#N/A</v>
      </c>
      <c r="OMN42" s="881" t="e">
        <v>#N/A</v>
      </c>
      <c r="OMO42" s="881" t="e">
        <v>#N/A</v>
      </c>
      <c r="OMP42" s="881" t="e">
        <v>#N/A</v>
      </c>
      <c r="OMQ42" s="881" t="e">
        <v>#N/A</v>
      </c>
      <c r="OMR42" s="881" t="e">
        <v>#N/A</v>
      </c>
      <c r="OMS42" s="881" t="e">
        <v>#N/A</v>
      </c>
      <c r="OMT42" s="881" t="e">
        <v>#N/A</v>
      </c>
      <c r="OMU42" s="881" t="e">
        <v>#N/A</v>
      </c>
      <c r="OMV42" s="881" t="e">
        <v>#N/A</v>
      </c>
      <c r="OMW42" s="881" t="e">
        <v>#N/A</v>
      </c>
      <c r="OMX42" s="881" t="e">
        <v>#N/A</v>
      </c>
      <c r="OMY42" s="881" t="e">
        <v>#N/A</v>
      </c>
      <c r="OMZ42" s="881" t="e">
        <v>#N/A</v>
      </c>
      <c r="ONA42" s="881" t="e">
        <v>#N/A</v>
      </c>
      <c r="ONB42" s="881" t="e">
        <v>#N/A</v>
      </c>
      <c r="ONC42" s="881" t="e">
        <v>#N/A</v>
      </c>
      <c r="OND42" s="881" t="e">
        <v>#N/A</v>
      </c>
      <c r="ONE42" s="881" t="e">
        <v>#N/A</v>
      </c>
      <c r="ONF42" s="881" t="e">
        <v>#N/A</v>
      </c>
      <c r="ONG42" s="881" t="e">
        <v>#N/A</v>
      </c>
      <c r="ONH42" s="881" t="e">
        <v>#N/A</v>
      </c>
      <c r="ONI42" s="881" t="e">
        <v>#N/A</v>
      </c>
      <c r="ONJ42" s="881" t="e">
        <v>#N/A</v>
      </c>
      <c r="ONK42" s="881" t="e">
        <v>#N/A</v>
      </c>
      <c r="ONL42" s="881" t="e">
        <v>#N/A</v>
      </c>
      <c r="ONM42" s="881" t="e">
        <v>#N/A</v>
      </c>
      <c r="ONN42" s="881" t="e">
        <v>#N/A</v>
      </c>
      <c r="ONO42" s="881" t="e">
        <v>#N/A</v>
      </c>
      <c r="ONP42" s="881" t="e">
        <v>#N/A</v>
      </c>
      <c r="ONQ42" s="881" t="e">
        <v>#N/A</v>
      </c>
      <c r="ONR42" s="881" t="e">
        <v>#N/A</v>
      </c>
      <c r="ONS42" s="881" t="e">
        <v>#N/A</v>
      </c>
      <c r="ONT42" s="881" t="e">
        <v>#N/A</v>
      </c>
      <c r="ONU42" s="881" t="e">
        <v>#N/A</v>
      </c>
      <c r="ONV42" s="881" t="e">
        <v>#N/A</v>
      </c>
      <c r="ONW42" s="881" t="e">
        <v>#N/A</v>
      </c>
      <c r="ONX42" s="881" t="e">
        <v>#N/A</v>
      </c>
      <c r="ONY42" s="881" t="e">
        <v>#N/A</v>
      </c>
      <c r="ONZ42" s="881" t="e">
        <v>#N/A</v>
      </c>
      <c r="OOA42" s="881" t="e">
        <v>#N/A</v>
      </c>
      <c r="OOB42" s="881" t="e">
        <v>#N/A</v>
      </c>
      <c r="OOC42" s="881" t="e">
        <v>#N/A</v>
      </c>
      <c r="OOD42" s="881" t="e">
        <v>#N/A</v>
      </c>
      <c r="OOE42" s="881" t="e">
        <v>#N/A</v>
      </c>
      <c r="OOF42" s="881" t="e">
        <v>#N/A</v>
      </c>
      <c r="OOG42" s="881" t="e">
        <v>#N/A</v>
      </c>
      <c r="OOH42" s="881" t="e">
        <v>#N/A</v>
      </c>
      <c r="OOI42" s="881" t="e">
        <v>#N/A</v>
      </c>
      <c r="OOJ42" s="881" t="e">
        <v>#N/A</v>
      </c>
      <c r="OOK42" s="881" t="e">
        <v>#N/A</v>
      </c>
      <c r="OOL42" s="881" t="e">
        <v>#N/A</v>
      </c>
      <c r="OOM42" s="881" t="e">
        <v>#N/A</v>
      </c>
      <c r="OON42" s="881" t="e">
        <v>#N/A</v>
      </c>
      <c r="OOO42" s="881" t="e">
        <v>#N/A</v>
      </c>
      <c r="OOP42" s="881" t="e">
        <v>#N/A</v>
      </c>
      <c r="OOQ42" s="881" t="e">
        <v>#N/A</v>
      </c>
      <c r="OOR42" s="881" t="e">
        <v>#N/A</v>
      </c>
      <c r="OOS42" s="881" t="e">
        <v>#N/A</v>
      </c>
      <c r="OOT42" s="881" t="e">
        <v>#N/A</v>
      </c>
      <c r="OOU42" s="881" t="e">
        <v>#N/A</v>
      </c>
      <c r="OOV42" s="881" t="e">
        <v>#N/A</v>
      </c>
      <c r="OOW42" s="881" t="e">
        <v>#N/A</v>
      </c>
      <c r="OOX42" s="881" t="e">
        <v>#N/A</v>
      </c>
      <c r="OOY42" s="881" t="e">
        <v>#N/A</v>
      </c>
      <c r="OOZ42" s="881" t="e">
        <v>#N/A</v>
      </c>
      <c r="OPA42" s="881" t="e">
        <v>#N/A</v>
      </c>
      <c r="OPB42" s="881" t="e">
        <v>#N/A</v>
      </c>
      <c r="OPC42" s="881" t="e">
        <v>#N/A</v>
      </c>
      <c r="OPD42" s="881" t="e">
        <v>#N/A</v>
      </c>
      <c r="OPE42" s="881" t="e">
        <v>#N/A</v>
      </c>
      <c r="OPF42" s="881" t="e">
        <v>#N/A</v>
      </c>
      <c r="OPG42" s="881" t="e">
        <v>#N/A</v>
      </c>
      <c r="OPH42" s="881" t="e">
        <v>#N/A</v>
      </c>
      <c r="OPI42" s="881" t="e">
        <v>#N/A</v>
      </c>
      <c r="OPJ42" s="881" t="e">
        <v>#N/A</v>
      </c>
      <c r="OPK42" s="881" t="e">
        <v>#N/A</v>
      </c>
      <c r="OPL42" s="881" t="e">
        <v>#N/A</v>
      </c>
      <c r="OPM42" s="881" t="e">
        <v>#N/A</v>
      </c>
      <c r="OPN42" s="881" t="e">
        <v>#N/A</v>
      </c>
      <c r="OPO42" s="881" t="e">
        <v>#N/A</v>
      </c>
      <c r="OPP42" s="881" t="e">
        <v>#N/A</v>
      </c>
      <c r="OPQ42" s="881" t="e">
        <v>#N/A</v>
      </c>
      <c r="OPR42" s="881" t="e">
        <v>#N/A</v>
      </c>
      <c r="OPS42" s="881" t="e">
        <v>#N/A</v>
      </c>
      <c r="OPT42" s="881" t="e">
        <v>#N/A</v>
      </c>
      <c r="OPU42" s="881" t="e">
        <v>#N/A</v>
      </c>
      <c r="OPV42" s="881" t="e">
        <v>#N/A</v>
      </c>
      <c r="OPW42" s="881" t="e">
        <v>#N/A</v>
      </c>
      <c r="OPX42" s="881" t="e">
        <v>#N/A</v>
      </c>
      <c r="OPY42" s="881" t="e">
        <v>#N/A</v>
      </c>
      <c r="OPZ42" s="881" t="e">
        <v>#N/A</v>
      </c>
      <c r="OQA42" s="881" t="e">
        <v>#N/A</v>
      </c>
      <c r="OQB42" s="881" t="e">
        <v>#N/A</v>
      </c>
      <c r="OQC42" s="881" t="e">
        <v>#N/A</v>
      </c>
      <c r="OQD42" s="881" t="e">
        <v>#N/A</v>
      </c>
      <c r="OQE42" s="881" t="e">
        <v>#N/A</v>
      </c>
      <c r="OQF42" s="881" t="e">
        <v>#N/A</v>
      </c>
      <c r="OQG42" s="881" t="e">
        <v>#N/A</v>
      </c>
      <c r="OQH42" s="881" t="e">
        <v>#N/A</v>
      </c>
      <c r="OQI42" s="881" t="e">
        <v>#N/A</v>
      </c>
      <c r="OQJ42" s="881" t="e">
        <v>#N/A</v>
      </c>
      <c r="OQK42" s="881" t="e">
        <v>#N/A</v>
      </c>
      <c r="OQL42" s="881" t="e">
        <v>#N/A</v>
      </c>
      <c r="OQM42" s="881" t="e">
        <v>#N/A</v>
      </c>
      <c r="OQN42" s="881" t="e">
        <v>#N/A</v>
      </c>
      <c r="OQO42" s="881" t="e">
        <v>#N/A</v>
      </c>
      <c r="OQP42" s="881" t="e">
        <v>#N/A</v>
      </c>
      <c r="OQQ42" s="881" t="e">
        <v>#N/A</v>
      </c>
      <c r="OQR42" s="881" t="e">
        <v>#N/A</v>
      </c>
      <c r="OQS42" s="881" t="e">
        <v>#N/A</v>
      </c>
      <c r="OQT42" s="881" t="e">
        <v>#N/A</v>
      </c>
      <c r="OQU42" s="881" t="e">
        <v>#N/A</v>
      </c>
      <c r="OQV42" s="881" t="e">
        <v>#N/A</v>
      </c>
      <c r="OQW42" s="881" t="e">
        <v>#N/A</v>
      </c>
      <c r="OQX42" s="881" t="e">
        <v>#N/A</v>
      </c>
      <c r="OQY42" s="881" t="e">
        <v>#N/A</v>
      </c>
      <c r="OQZ42" s="881" t="e">
        <v>#N/A</v>
      </c>
      <c r="ORA42" s="881" t="e">
        <v>#N/A</v>
      </c>
      <c r="ORB42" s="881" t="e">
        <v>#N/A</v>
      </c>
      <c r="ORC42" s="881" t="e">
        <v>#N/A</v>
      </c>
      <c r="ORD42" s="881" t="e">
        <v>#N/A</v>
      </c>
      <c r="ORE42" s="881" t="e">
        <v>#N/A</v>
      </c>
      <c r="ORF42" s="881" t="e">
        <v>#N/A</v>
      </c>
      <c r="ORG42" s="881" t="e">
        <v>#N/A</v>
      </c>
      <c r="ORH42" s="881" t="e">
        <v>#N/A</v>
      </c>
      <c r="ORI42" s="881" t="e">
        <v>#N/A</v>
      </c>
      <c r="ORJ42" s="881" t="e">
        <v>#N/A</v>
      </c>
      <c r="ORK42" s="881" t="e">
        <v>#N/A</v>
      </c>
      <c r="ORL42" s="881" t="e">
        <v>#N/A</v>
      </c>
      <c r="ORM42" s="881" t="e">
        <v>#N/A</v>
      </c>
      <c r="ORN42" s="881" t="e">
        <v>#N/A</v>
      </c>
      <c r="ORO42" s="881" t="e">
        <v>#N/A</v>
      </c>
      <c r="ORP42" s="881" t="e">
        <v>#N/A</v>
      </c>
      <c r="ORQ42" s="881" t="e">
        <v>#N/A</v>
      </c>
      <c r="ORR42" s="881" t="e">
        <v>#N/A</v>
      </c>
      <c r="ORS42" s="881" t="e">
        <v>#N/A</v>
      </c>
      <c r="ORT42" s="881" t="e">
        <v>#N/A</v>
      </c>
      <c r="ORU42" s="881" t="e">
        <v>#N/A</v>
      </c>
      <c r="ORV42" s="881" t="e">
        <v>#N/A</v>
      </c>
      <c r="ORW42" s="881" t="e">
        <v>#N/A</v>
      </c>
      <c r="ORX42" s="881" t="e">
        <v>#N/A</v>
      </c>
      <c r="ORY42" s="881" t="e">
        <v>#N/A</v>
      </c>
      <c r="ORZ42" s="881" t="e">
        <v>#N/A</v>
      </c>
      <c r="OSA42" s="881" t="e">
        <v>#N/A</v>
      </c>
      <c r="OSB42" s="881" t="e">
        <v>#N/A</v>
      </c>
      <c r="OSC42" s="881" t="e">
        <v>#N/A</v>
      </c>
      <c r="OSD42" s="881" t="e">
        <v>#N/A</v>
      </c>
      <c r="OSE42" s="881" t="e">
        <v>#N/A</v>
      </c>
      <c r="OSF42" s="881" t="e">
        <v>#N/A</v>
      </c>
      <c r="OSG42" s="881" t="e">
        <v>#N/A</v>
      </c>
      <c r="OSH42" s="881" t="e">
        <v>#N/A</v>
      </c>
      <c r="OSI42" s="881" t="e">
        <v>#N/A</v>
      </c>
      <c r="OSJ42" s="881" t="e">
        <v>#N/A</v>
      </c>
      <c r="OSK42" s="881" t="e">
        <v>#N/A</v>
      </c>
      <c r="OSL42" s="881" t="e">
        <v>#N/A</v>
      </c>
      <c r="OSM42" s="881" t="e">
        <v>#N/A</v>
      </c>
      <c r="OSN42" s="881" t="e">
        <v>#N/A</v>
      </c>
      <c r="OSO42" s="881" t="e">
        <v>#N/A</v>
      </c>
      <c r="OSP42" s="881" t="e">
        <v>#N/A</v>
      </c>
      <c r="OSQ42" s="881" t="e">
        <v>#N/A</v>
      </c>
      <c r="OSR42" s="881" t="e">
        <v>#N/A</v>
      </c>
      <c r="OSS42" s="881" t="e">
        <v>#N/A</v>
      </c>
      <c r="OST42" s="881" t="e">
        <v>#N/A</v>
      </c>
      <c r="OSU42" s="881" t="e">
        <v>#N/A</v>
      </c>
      <c r="OSV42" s="881" t="e">
        <v>#N/A</v>
      </c>
      <c r="OSW42" s="881" t="e">
        <v>#N/A</v>
      </c>
      <c r="OSX42" s="881" t="e">
        <v>#N/A</v>
      </c>
      <c r="OSY42" s="881" t="e">
        <v>#N/A</v>
      </c>
      <c r="OSZ42" s="881" t="e">
        <v>#N/A</v>
      </c>
      <c r="OTA42" s="881" t="e">
        <v>#N/A</v>
      </c>
      <c r="OTB42" s="881" t="e">
        <v>#N/A</v>
      </c>
      <c r="OTC42" s="881" t="e">
        <v>#N/A</v>
      </c>
      <c r="OTD42" s="881" t="e">
        <v>#N/A</v>
      </c>
      <c r="OTE42" s="881" t="e">
        <v>#N/A</v>
      </c>
      <c r="OTF42" s="881" t="e">
        <v>#N/A</v>
      </c>
      <c r="OTG42" s="881" t="e">
        <v>#N/A</v>
      </c>
      <c r="OTH42" s="881" t="e">
        <v>#N/A</v>
      </c>
      <c r="OTI42" s="881" t="e">
        <v>#N/A</v>
      </c>
      <c r="OTJ42" s="881" t="e">
        <v>#N/A</v>
      </c>
      <c r="OTK42" s="881" t="e">
        <v>#N/A</v>
      </c>
      <c r="OTL42" s="881" t="e">
        <v>#N/A</v>
      </c>
      <c r="OTM42" s="881" t="e">
        <v>#N/A</v>
      </c>
      <c r="OTN42" s="881" t="e">
        <v>#N/A</v>
      </c>
      <c r="OTO42" s="881" t="e">
        <v>#N/A</v>
      </c>
      <c r="OTP42" s="881" t="e">
        <v>#N/A</v>
      </c>
      <c r="OTQ42" s="881" t="e">
        <v>#N/A</v>
      </c>
      <c r="OTR42" s="881" t="e">
        <v>#N/A</v>
      </c>
      <c r="OTS42" s="881" t="e">
        <v>#N/A</v>
      </c>
      <c r="OTT42" s="881" t="e">
        <v>#N/A</v>
      </c>
      <c r="OTU42" s="881" t="e">
        <v>#N/A</v>
      </c>
      <c r="OTV42" s="881" t="e">
        <v>#N/A</v>
      </c>
      <c r="OTW42" s="881" t="e">
        <v>#N/A</v>
      </c>
      <c r="OTX42" s="881" t="e">
        <v>#N/A</v>
      </c>
      <c r="OTY42" s="881" t="e">
        <v>#N/A</v>
      </c>
      <c r="OTZ42" s="881" t="e">
        <v>#N/A</v>
      </c>
      <c r="OUA42" s="881" t="e">
        <v>#N/A</v>
      </c>
      <c r="OUB42" s="881" t="e">
        <v>#N/A</v>
      </c>
      <c r="OUC42" s="881" t="e">
        <v>#N/A</v>
      </c>
      <c r="OUD42" s="881" t="e">
        <v>#N/A</v>
      </c>
      <c r="OUE42" s="881" t="e">
        <v>#N/A</v>
      </c>
      <c r="OUF42" s="881" t="e">
        <v>#N/A</v>
      </c>
      <c r="OUG42" s="881" t="e">
        <v>#N/A</v>
      </c>
      <c r="OUH42" s="881" t="e">
        <v>#N/A</v>
      </c>
      <c r="OUI42" s="881" t="e">
        <v>#N/A</v>
      </c>
      <c r="OUJ42" s="881" t="e">
        <v>#N/A</v>
      </c>
      <c r="OUK42" s="881" t="e">
        <v>#N/A</v>
      </c>
      <c r="OUL42" s="881" t="e">
        <v>#N/A</v>
      </c>
      <c r="OUM42" s="881" t="e">
        <v>#N/A</v>
      </c>
      <c r="OUN42" s="881" t="e">
        <v>#N/A</v>
      </c>
      <c r="OUO42" s="881" t="e">
        <v>#N/A</v>
      </c>
      <c r="OUP42" s="881" t="e">
        <v>#N/A</v>
      </c>
      <c r="OUQ42" s="881" t="e">
        <v>#N/A</v>
      </c>
      <c r="OUR42" s="881" t="e">
        <v>#N/A</v>
      </c>
      <c r="OUS42" s="881" t="e">
        <v>#N/A</v>
      </c>
      <c r="OUT42" s="881" t="e">
        <v>#N/A</v>
      </c>
      <c r="OUU42" s="881" t="e">
        <v>#N/A</v>
      </c>
      <c r="OUV42" s="881" t="e">
        <v>#N/A</v>
      </c>
      <c r="OUW42" s="881" t="e">
        <v>#N/A</v>
      </c>
      <c r="OUX42" s="881" t="e">
        <v>#N/A</v>
      </c>
      <c r="OUY42" s="881" t="e">
        <v>#N/A</v>
      </c>
      <c r="OUZ42" s="881" t="e">
        <v>#N/A</v>
      </c>
      <c r="OVA42" s="881" t="e">
        <v>#N/A</v>
      </c>
      <c r="OVB42" s="881" t="e">
        <v>#N/A</v>
      </c>
      <c r="OVC42" s="881" t="e">
        <v>#N/A</v>
      </c>
      <c r="OVD42" s="881" t="e">
        <v>#N/A</v>
      </c>
      <c r="OVE42" s="881" t="e">
        <v>#N/A</v>
      </c>
      <c r="OVF42" s="881" t="e">
        <v>#N/A</v>
      </c>
      <c r="OVG42" s="881" t="e">
        <v>#N/A</v>
      </c>
      <c r="OVH42" s="881" t="e">
        <v>#N/A</v>
      </c>
      <c r="OVI42" s="881" t="e">
        <v>#N/A</v>
      </c>
      <c r="OVJ42" s="881" t="e">
        <v>#N/A</v>
      </c>
      <c r="OVK42" s="881" t="e">
        <v>#N/A</v>
      </c>
      <c r="OVL42" s="881" t="e">
        <v>#N/A</v>
      </c>
      <c r="OVM42" s="881" t="e">
        <v>#N/A</v>
      </c>
      <c r="OVN42" s="881" t="e">
        <v>#N/A</v>
      </c>
      <c r="OVO42" s="881" t="e">
        <v>#N/A</v>
      </c>
      <c r="OVP42" s="881" t="e">
        <v>#N/A</v>
      </c>
      <c r="OVQ42" s="881" t="e">
        <v>#N/A</v>
      </c>
      <c r="OVR42" s="881" t="e">
        <v>#N/A</v>
      </c>
      <c r="OVS42" s="881" t="e">
        <v>#N/A</v>
      </c>
      <c r="OVT42" s="881" t="e">
        <v>#N/A</v>
      </c>
      <c r="OVU42" s="881" t="e">
        <v>#N/A</v>
      </c>
      <c r="OVV42" s="881" t="e">
        <v>#N/A</v>
      </c>
      <c r="OVW42" s="881" t="e">
        <v>#N/A</v>
      </c>
      <c r="OVX42" s="881" t="e">
        <v>#N/A</v>
      </c>
      <c r="OVY42" s="881" t="e">
        <v>#N/A</v>
      </c>
      <c r="OVZ42" s="881" t="e">
        <v>#N/A</v>
      </c>
      <c r="OWA42" s="881" t="e">
        <v>#N/A</v>
      </c>
      <c r="OWB42" s="881" t="e">
        <v>#N/A</v>
      </c>
      <c r="OWC42" s="881" t="e">
        <v>#N/A</v>
      </c>
      <c r="OWD42" s="881" t="e">
        <v>#N/A</v>
      </c>
      <c r="OWE42" s="881" t="e">
        <v>#N/A</v>
      </c>
      <c r="OWF42" s="881" t="e">
        <v>#N/A</v>
      </c>
      <c r="OWG42" s="881" t="e">
        <v>#N/A</v>
      </c>
      <c r="OWH42" s="881" t="e">
        <v>#N/A</v>
      </c>
      <c r="OWI42" s="881" t="e">
        <v>#N/A</v>
      </c>
      <c r="OWJ42" s="881" t="e">
        <v>#N/A</v>
      </c>
      <c r="OWK42" s="881" t="e">
        <v>#N/A</v>
      </c>
      <c r="OWL42" s="881" t="e">
        <v>#N/A</v>
      </c>
      <c r="OWM42" s="881" t="e">
        <v>#N/A</v>
      </c>
      <c r="OWN42" s="881" t="e">
        <v>#N/A</v>
      </c>
      <c r="OWO42" s="881" t="e">
        <v>#N/A</v>
      </c>
      <c r="OWP42" s="881" t="e">
        <v>#N/A</v>
      </c>
      <c r="OWQ42" s="881" t="e">
        <v>#N/A</v>
      </c>
      <c r="OWR42" s="881" t="e">
        <v>#N/A</v>
      </c>
      <c r="OWS42" s="881" t="e">
        <v>#N/A</v>
      </c>
      <c r="OWT42" s="881" t="e">
        <v>#N/A</v>
      </c>
      <c r="OWU42" s="881" t="e">
        <v>#N/A</v>
      </c>
      <c r="OWV42" s="881" t="e">
        <v>#N/A</v>
      </c>
      <c r="OWW42" s="881" t="e">
        <v>#N/A</v>
      </c>
      <c r="OWX42" s="881" t="e">
        <v>#N/A</v>
      </c>
      <c r="OWY42" s="881" t="e">
        <v>#N/A</v>
      </c>
      <c r="OWZ42" s="881" t="e">
        <v>#N/A</v>
      </c>
      <c r="OXA42" s="881" t="e">
        <v>#N/A</v>
      </c>
      <c r="OXB42" s="881" t="e">
        <v>#N/A</v>
      </c>
      <c r="OXC42" s="881" t="e">
        <v>#N/A</v>
      </c>
      <c r="OXD42" s="881" t="e">
        <v>#N/A</v>
      </c>
      <c r="OXE42" s="881" t="e">
        <v>#N/A</v>
      </c>
      <c r="OXF42" s="881" t="e">
        <v>#N/A</v>
      </c>
      <c r="OXG42" s="881" t="e">
        <v>#N/A</v>
      </c>
      <c r="OXH42" s="881" t="e">
        <v>#N/A</v>
      </c>
      <c r="OXI42" s="881" t="e">
        <v>#N/A</v>
      </c>
      <c r="OXJ42" s="881" t="e">
        <v>#N/A</v>
      </c>
      <c r="OXK42" s="881" t="e">
        <v>#N/A</v>
      </c>
      <c r="OXL42" s="881" t="e">
        <v>#N/A</v>
      </c>
      <c r="OXM42" s="881" t="e">
        <v>#N/A</v>
      </c>
      <c r="OXN42" s="881" t="e">
        <v>#N/A</v>
      </c>
      <c r="OXO42" s="881" t="e">
        <v>#N/A</v>
      </c>
      <c r="OXP42" s="881" t="e">
        <v>#N/A</v>
      </c>
      <c r="OXQ42" s="881" t="e">
        <v>#N/A</v>
      </c>
      <c r="OXR42" s="881" t="e">
        <v>#N/A</v>
      </c>
      <c r="OXS42" s="881" t="e">
        <v>#N/A</v>
      </c>
      <c r="OXT42" s="881" t="e">
        <v>#N/A</v>
      </c>
      <c r="OXU42" s="881" t="e">
        <v>#N/A</v>
      </c>
      <c r="OXV42" s="881" t="e">
        <v>#N/A</v>
      </c>
      <c r="OXW42" s="881" t="e">
        <v>#N/A</v>
      </c>
      <c r="OXX42" s="881" t="e">
        <v>#N/A</v>
      </c>
      <c r="OXY42" s="881" t="e">
        <v>#N/A</v>
      </c>
      <c r="OXZ42" s="881" t="e">
        <v>#N/A</v>
      </c>
      <c r="OYA42" s="881" t="e">
        <v>#N/A</v>
      </c>
      <c r="OYB42" s="881" t="e">
        <v>#N/A</v>
      </c>
      <c r="OYC42" s="881" t="e">
        <v>#N/A</v>
      </c>
      <c r="OYD42" s="881" t="e">
        <v>#N/A</v>
      </c>
      <c r="OYE42" s="881" t="e">
        <v>#N/A</v>
      </c>
      <c r="OYF42" s="881" t="e">
        <v>#N/A</v>
      </c>
      <c r="OYG42" s="881" t="e">
        <v>#N/A</v>
      </c>
      <c r="OYH42" s="881" t="e">
        <v>#N/A</v>
      </c>
      <c r="OYI42" s="881" t="e">
        <v>#N/A</v>
      </c>
      <c r="OYJ42" s="881" t="e">
        <v>#N/A</v>
      </c>
      <c r="OYK42" s="881" t="e">
        <v>#N/A</v>
      </c>
      <c r="OYL42" s="881" t="e">
        <v>#N/A</v>
      </c>
      <c r="OYM42" s="881" t="e">
        <v>#N/A</v>
      </c>
      <c r="OYN42" s="881" t="e">
        <v>#N/A</v>
      </c>
      <c r="OYO42" s="881" t="e">
        <v>#N/A</v>
      </c>
      <c r="OYP42" s="881" t="e">
        <v>#N/A</v>
      </c>
      <c r="OYQ42" s="881" t="e">
        <v>#N/A</v>
      </c>
      <c r="OYR42" s="881" t="e">
        <v>#N/A</v>
      </c>
      <c r="OYS42" s="881" t="e">
        <v>#N/A</v>
      </c>
      <c r="OYT42" s="881" t="e">
        <v>#N/A</v>
      </c>
      <c r="OYU42" s="881" t="e">
        <v>#N/A</v>
      </c>
      <c r="OYV42" s="881" t="e">
        <v>#N/A</v>
      </c>
      <c r="OYW42" s="881" t="e">
        <v>#N/A</v>
      </c>
      <c r="OYX42" s="881" t="e">
        <v>#N/A</v>
      </c>
      <c r="OYY42" s="881" t="e">
        <v>#N/A</v>
      </c>
      <c r="OYZ42" s="881" t="e">
        <v>#N/A</v>
      </c>
      <c r="OZA42" s="881" t="e">
        <v>#N/A</v>
      </c>
      <c r="OZB42" s="881" t="e">
        <v>#N/A</v>
      </c>
      <c r="OZC42" s="881" t="e">
        <v>#N/A</v>
      </c>
      <c r="OZD42" s="881" t="e">
        <v>#N/A</v>
      </c>
      <c r="OZE42" s="881" t="e">
        <v>#N/A</v>
      </c>
      <c r="OZF42" s="881" t="e">
        <v>#N/A</v>
      </c>
      <c r="OZG42" s="881" t="e">
        <v>#N/A</v>
      </c>
      <c r="OZH42" s="881" t="e">
        <v>#N/A</v>
      </c>
      <c r="OZI42" s="881" t="e">
        <v>#N/A</v>
      </c>
      <c r="OZJ42" s="881" t="e">
        <v>#N/A</v>
      </c>
      <c r="OZK42" s="881" t="e">
        <v>#N/A</v>
      </c>
      <c r="OZL42" s="881" t="e">
        <v>#N/A</v>
      </c>
      <c r="OZM42" s="881" t="e">
        <v>#N/A</v>
      </c>
      <c r="OZN42" s="881" t="e">
        <v>#N/A</v>
      </c>
      <c r="OZO42" s="881" t="e">
        <v>#N/A</v>
      </c>
      <c r="OZP42" s="881" t="e">
        <v>#N/A</v>
      </c>
      <c r="OZQ42" s="881" t="e">
        <v>#N/A</v>
      </c>
      <c r="OZR42" s="881" t="e">
        <v>#N/A</v>
      </c>
      <c r="OZS42" s="881" t="e">
        <v>#N/A</v>
      </c>
      <c r="OZT42" s="881" t="e">
        <v>#N/A</v>
      </c>
      <c r="OZU42" s="881" t="e">
        <v>#N/A</v>
      </c>
      <c r="OZV42" s="881" t="e">
        <v>#N/A</v>
      </c>
      <c r="OZW42" s="881" t="e">
        <v>#N/A</v>
      </c>
      <c r="OZX42" s="881" t="e">
        <v>#N/A</v>
      </c>
      <c r="OZY42" s="881" t="e">
        <v>#N/A</v>
      </c>
      <c r="OZZ42" s="881" t="e">
        <v>#N/A</v>
      </c>
      <c r="PAA42" s="881" t="e">
        <v>#N/A</v>
      </c>
      <c r="PAB42" s="881" t="e">
        <v>#N/A</v>
      </c>
      <c r="PAC42" s="881" t="e">
        <v>#N/A</v>
      </c>
      <c r="PAD42" s="881" t="e">
        <v>#N/A</v>
      </c>
      <c r="PAE42" s="881" t="e">
        <v>#N/A</v>
      </c>
      <c r="PAF42" s="881" t="e">
        <v>#N/A</v>
      </c>
      <c r="PAG42" s="881" t="e">
        <v>#N/A</v>
      </c>
      <c r="PAH42" s="881" t="e">
        <v>#N/A</v>
      </c>
      <c r="PAI42" s="881" t="e">
        <v>#N/A</v>
      </c>
      <c r="PAJ42" s="881" t="e">
        <v>#N/A</v>
      </c>
      <c r="PAK42" s="881" t="e">
        <v>#N/A</v>
      </c>
      <c r="PAL42" s="881" t="e">
        <v>#N/A</v>
      </c>
      <c r="PAM42" s="881" t="e">
        <v>#N/A</v>
      </c>
      <c r="PAN42" s="881" t="e">
        <v>#N/A</v>
      </c>
      <c r="PAO42" s="881" t="e">
        <v>#N/A</v>
      </c>
      <c r="PAP42" s="881" t="e">
        <v>#N/A</v>
      </c>
      <c r="PAQ42" s="881" t="e">
        <v>#N/A</v>
      </c>
      <c r="PAR42" s="881" t="e">
        <v>#N/A</v>
      </c>
      <c r="PAS42" s="881" t="e">
        <v>#N/A</v>
      </c>
      <c r="PAT42" s="881" t="e">
        <v>#N/A</v>
      </c>
      <c r="PAU42" s="881" t="e">
        <v>#N/A</v>
      </c>
      <c r="PAV42" s="881" t="e">
        <v>#N/A</v>
      </c>
      <c r="PAW42" s="881" t="e">
        <v>#N/A</v>
      </c>
      <c r="PAX42" s="881" t="e">
        <v>#N/A</v>
      </c>
      <c r="PAY42" s="881" t="e">
        <v>#N/A</v>
      </c>
      <c r="PAZ42" s="881" t="e">
        <v>#N/A</v>
      </c>
      <c r="PBA42" s="881" t="e">
        <v>#N/A</v>
      </c>
      <c r="PBB42" s="881" t="e">
        <v>#N/A</v>
      </c>
      <c r="PBC42" s="881" t="e">
        <v>#N/A</v>
      </c>
      <c r="PBD42" s="881" t="e">
        <v>#N/A</v>
      </c>
      <c r="PBE42" s="881" t="e">
        <v>#N/A</v>
      </c>
      <c r="PBF42" s="881" t="e">
        <v>#N/A</v>
      </c>
      <c r="PBG42" s="881" t="e">
        <v>#N/A</v>
      </c>
      <c r="PBH42" s="881" t="e">
        <v>#N/A</v>
      </c>
      <c r="PBI42" s="881" t="e">
        <v>#N/A</v>
      </c>
      <c r="PBJ42" s="881" t="e">
        <v>#N/A</v>
      </c>
      <c r="PBK42" s="881" t="e">
        <v>#N/A</v>
      </c>
      <c r="PBL42" s="881" t="e">
        <v>#N/A</v>
      </c>
      <c r="PBM42" s="881" t="e">
        <v>#N/A</v>
      </c>
      <c r="PBN42" s="881" t="e">
        <v>#N/A</v>
      </c>
      <c r="PBO42" s="881" t="e">
        <v>#N/A</v>
      </c>
      <c r="PBP42" s="881" t="e">
        <v>#N/A</v>
      </c>
      <c r="PBQ42" s="881" t="e">
        <v>#N/A</v>
      </c>
      <c r="PBR42" s="881" t="e">
        <v>#N/A</v>
      </c>
      <c r="PBS42" s="881" t="e">
        <v>#N/A</v>
      </c>
      <c r="PBT42" s="881" t="e">
        <v>#N/A</v>
      </c>
      <c r="PBU42" s="881" t="e">
        <v>#N/A</v>
      </c>
      <c r="PBV42" s="881" t="e">
        <v>#N/A</v>
      </c>
      <c r="PBW42" s="881" t="e">
        <v>#N/A</v>
      </c>
      <c r="PBX42" s="881" t="e">
        <v>#N/A</v>
      </c>
      <c r="PBY42" s="881" t="e">
        <v>#N/A</v>
      </c>
      <c r="PBZ42" s="881" t="e">
        <v>#N/A</v>
      </c>
      <c r="PCA42" s="881" t="e">
        <v>#N/A</v>
      </c>
      <c r="PCB42" s="881" t="e">
        <v>#N/A</v>
      </c>
      <c r="PCC42" s="881" t="e">
        <v>#N/A</v>
      </c>
      <c r="PCD42" s="881" t="e">
        <v>#N/A</v>
      </c>
      <c r="PCE42" s="881" t="e">
        <v>#N/A</v>
      </c>
      <c r="PCF42" s="881" t="e">
        <v>#N/A</v>
      </c>
      <c r="PCG42" s="881" t="e">
        <v>#N/A</v>
      </c>
      <c r="PCH42" s="881" t="e">
        <v>#N/A</v>
      </c>
      <c r="PCI42" s="881" t="e">
        <v>#N/A</v>
      </c>
      <c r="PCJ42" s="881" t="e">
        <v>#N/A</v>
      </c>
      <c r="PCK42" s="881" t="e">
        <v>#N/A</v>
      </c>
      <c r="PCL42" s="881" t="e">
        <v>#N/A</v>
      </c>
      <c r="PCM42" s="881" t="e">
        <v>#N/A</v>
      </c>
      <c r="PCN42" s="881" t="e">
        <v>#N/A</v>
      </c>
      <c r="PCO42" s="881" t="e">
        <v>#N/A</v>
      </c>
      <c r="PCP42" s="881" t="e">
        <v>#N/A</v>
      </c>
      <c r="PCQ42" s="881" t="e">
        <v>#N/A</v>
      </c>
      <c r="PCR42" s="881" t="e">
        <v>#N/A</v>
      </c>
      <c r="PCS42" s="881" t="e">
        <v>#N/A</v>
      </c>
      <c r="PCT42" s="881" t="e">
        <v>#N/A</v>
      </c>
      <c r="PCU42" s="881" t="e">
        <v>#N/A</v>
      </c>
      <c r="PCV42" s="881" t="e">
        <v>#N/A</v>
      </c>
      <c r="PCW42" s="881" t="e">
        <v>#N/A</v>
      </c>
      <c r="PCX42" s="881" t="e">
        <v>#N/A</v>
      </c>
      <c r="PCY42" s="881" t="e">
        <v>#N/A</v>
      </c>
      <c r="PCZ42" s="881" t="e">
        <v>#N/A</v>
      </c>
      <c r="PDA42" s="881" t="e">
        <v>#N/A</v>
      </c>
      <c r="PDB42" s="881" t="e">
        <v>#N/A</v>
      </c>
      <c r="PDC42" s="881" t="e">
        <v>#N/A</v>
      </c>
      <c r="PDD42" s="881" t="e">
        <v>#N/A</v>
      </c>
      <c r="PDE42" s="881" t="e">
        <v>#N/A</v>
      </c>
      <c r="PDF42" s="881" t="e">
        <v>#N/A</v>
      </c>
      <c r="PDG42" s="881" t="e">
        <v>#N/A</v>
      </c>
      <c r="PDH42" s="881" t="e">
        <v>#N/A</v>
      </c>
      <c r="PDI42" s="881" t="e">
        <v>#N/A</v>
      </c>
      <c r="PDJ42" s="881" t="e">
        <v>#N/A</v>
      </c>
      <c r="PDK42" s="881" t="e">
        <v>#N/A</v>
      </c>
      <c r="PDL42" s="881" t="e">
        <v>#N/A</v>
      </c>
      <c r="PDM42" s="881" t="e">
        <v>#N/A</v>
      </c>
      <c r="PDN42" s="881" t="e">
        <v>#N/A</v>
      </c>
      <c r="PDO42" s="881" t="e">
        <v>#N/A</v>
      </c>
      <c r="PDP42" s="881" t="e">
        <v>#N/A</v>
      </c>
      <c r="PDQ42" s="881" t="e">
        <v>#N/A</v>
      </c>
      <c r="PDR42" s="881" t="e">
        <v>#N/A</v>
      </c>
      <c r="PDS42" s="881" t="e">
        <v>#N/A</v>
      </c>
      <c r="PDT42" s="881" t="e">
        <v>#N/A</v>
      </c>
      <c r="PDU42" s="881" t="e">
        <v>#N/A</v>
      </c>
      <c r="PDV42" s="881" t="e">
        <v>#N/A</v>
      </c>
      <c r="PDW42" s="881" t="e">
        <v>#N/A</v>
      </c>
      <c r="PDX42" s="881" t="e">
        <v>#N/A</v>
      </c>
      <c r="PDY42" s="881" t="e">
        <v>#N/A</v>
      </c>
      <c r="PDZ42" s="881" t="e">
        <v>#N/A</v>
      </c>
      <c r="PEA42" s="881" t="e">
        <v>#N/A</v>
      </c>
      <c r="PEB42" s="881" t="e">
        <v>#N/A</v>
      </c>
      <c r="PEC42" s="881" t="e">
        <v>#N/A</v>
      </c>
      <c r="PED42" s="881" t="e">
        <v>#N/A</v>
      </c>
      <c r="PEE42" s="881" t="e">
        <v>#N/A</v>
      </c>
      <c r="PEF42" s="881" t="e">
        <v>#N/A</v>
      </c>
      <c r="PEG42" s="881" t="e">
        <v>#N/A</v>
      </c>
      <c r="PEH42" s="881" t="e">
        <v>#N/A</v>
      </c>
      <c r="PEI42" s="881" t="e">
        <v>#N/A</v>
      </c>
      <c r="PEJ42" s="881" t="e">
        <v>#N/A</v>
      </c>
      <c r="PEK42" s="881" t="e">
        <v>#N/A</v>
      </c>
      <c r="PEL42" s="881" t="e">
        <v>#N/A</v>
      </c>
      <c r="PEM42" s="881" t="e">
        <v>#N/A</v>
      </c>
      <c r="PEN42" s="881" t="e">
        <v>#N/A</v>
      </c>
      <c r="PEO42" s="881" t="e">
        <v>#N/A</v>
      </c>
      <c r="PEP42" s="881" t="e">
        <v>#N/A</v>
      </c>
      <c r="PEQ42" s="881" t="e">
        <v>#N/A</v>
      </c>
      <c r="PER42" s="881" t="e">
        <v>#N/A</v>
      </c>
      <c r="PES42" s="881" t="e">
        <v>#N/A</v>
      </c>
      <c r="PET42" s="881" t="e">
        <v>#N/A</v>
      </c>
      <c r="PEU42" s="881" t="e">
        <v>#N/A</v>
      </c>
      <c r="PEV42" s="881" t="e">
        <v>#N/A</v>
      </c>
      <c r="PEW42" s="881" t="e">
        <v>#N/A</v>
      </c>
      <c r="PEX42" s="881" t="e">
        <v>#N/A</v>
      </c>
      <c r="PEY42" s="881" t="e">
        <v>#N/A</v>
      </c>
      <c r="PEZ42" s="881" t="e">
        <v>#N/A</v>
      </c>
      <c r="PFA42" s="881" t="e">
        <v>#N/A</v>
      </c>
      <c r="PFB42" s="881" t="e">
        <v>#N/A</v>
      </c>
      <c r="PFC42" s="881" t="e">
        <v>#N/A</v>
      </c>
      <c r="PFD42" s="881" t="e">
        <v>#N/A</v>
      </c>
      <c r="PFE42" s="881" t="e">
        <v>#N/A</v>
      </c>
      <c r="PFF42" s="881" t="e">
        <v>#N/A</v>
      </c>
      <c r="PFG42" s="881" t="e">
        <v>#N/A</v>
      </c>
      <c r="PFH42" s="881" t="e">
        <v>#N/A</v>
      </c>
      <c r="PFI42" s="881" t="e">
        <v>#N/A</v>
      </c>
      <c r="PFJ42" s="881" t="e">
        <v>#N/A</v>
      </c>
      <c r="PFK42" s="881" t="e">
        <v>#N/A</v>
      </c>
      <c r="PFL42" s="881" t="e">
        <v>#N/A</v>
      </c>
      <c r="PFM42" s="881" t="e">
        <v>#N/A</v>
      </c>
      <c r="PFN42" s="881" t="e">
        <v>#N/A</v>
      </c>
      <c r="PFO42" s="881" t="e">
        <v>#N/A</v>
      </c>
      <c r="PFP42" s="881" t="e">
        <v>#N/A</v>
      </c>
      <c r="PFQ42" s="881" t="e">
        <v>#N/A</v>
      </c>
      <c r="PFR42" s="881" t="e">
        <v>#N/A</v>
      </c>
      <c r="PFS42" s="881" t="e">
        <v>#N/A</v>
      </c>
      <c r="PFT42" s="881" t="e">
        <v>#N/A</v>
      </c>
      <c r="PFU42" s="881" t="e">
        <v>#N/A</v>
      </c>
      <c r="PFV42" s="881" t="e">
        <v>#N/A</v>
      </c>
      <c r="PFW42" s="881" t="e">
        <v>#N/A</v>
      </c>
      <c r="PFX42" s="881" t="e">
        <v>#N/A</v>
      </c>
      <c r="PFY42" s="881" t="e">
        <v>#N/A</v>
      </c>
      <c r="PFZ42" s="881" t="e">
        <v>#N/A</v>
      </c>
      <c r="PGA42" s="881" t="e">
        <v>#N/A</v>
      </c>
      <c r="PGB42" s="881" t="e">
        <v>#N/A</v>
      </c>
      <c r="PGC42" s="881" t="e">
        <v>#N/A</v>
      </c>
      <c r="PGD42" s="881" t="e">
        <v>#N/A</v>
      </c>
      <c r="PGE42" s="881" t="e">
        <v>#N/A</v>
      </c>
      <c r="PGF42" s="881" t="e">
        <v>#N/A</v>
      </c>
      <c r="PGG42" s="881" t="e">
        <v>#N/A</v>
      </c>
      <c r="PGH42" s="881" t="e">
        <v>#N/A</v>
      </c>
      <c r="PGI42" s="881" t="e">
        <v>#N/A</v>
      </c>
      <c r="PGJ42" s="881" t="e">
        <v>#N/A</v>
      </c>
      <c r="PGK42" s="881" t="e">
        <v>#N/A</v>
      </c>
      <c r="PGL42" s="881" t="e">
        <v>#N/A</v>
      </c>
      <c r="PGM42" s="881" t="e">
        <v>#N/A</v>
      </c>
      <c r="PGN42" s="881" t="e">
        <v>#N/A</v>
      </c>
      <c r="PGO42" s="881" t="e">
        <v>#N/A</v>
      </c>
      <c r="PGP42" s="881" t="e">
        <v>#N/A</v>
      </c>
      <c r="PGQ42" s="881" t="e">
        <v>#N/A</v>
      </c>
      <c r="PGR42" s="881" t="e">
        <v>#N/A</v>
      </c>
      <c r="PGS42" s="881" t="e">
        <v>#N/A</v>
      </c>
      <c r="PGT42" s="881" t="e">
        <v>#N/A</v>
      </c>
      <c r="PGU42" s="881" t="e">
        <v>#N/A</v>
      </c>
      <c r="PGV42" s="881" t="e">
        <v>#N/A</v>
      </c>
      <c r="PGW42" s="881" t="e">
        <v>#N/A</v>
      </c>
      <c r="PGX42" s="881" t="e">
        <v>#N/A</v>
      </c>
      <c r="PGY42" s="881" t="e">
        <v>#N/A</v>
      </c>
      <c r="PGZ42" s="881" t="e">
        <v>#N/A</v>
      </c>
      <c r="PHA42" s="881" t="e">
        <v>#N/A</v>
      </c>
      <c r="PHB42" s="881" t="e">
        <v>#N/A</v>
      </c>
      <c r="PHC42" s="881" t="e">
        <v>#N/A</v>
      </c>
      <c r="PHD42" s="881" t="e">
        <v>#N/A</v>
      </c>
      <c r="PHE42" s="881" t="e">
        <v>#N/A</v>
      </c>
      <c r="PHF42" s="881" t="e">
        <v>#N/A</v>
      </c>
      <c r="PHG42" s="881" t="e">
        <v>#N/A</v>
      </c>
      <c r="PHH42" s="881" t="e">
        <v>#N/A</v>
      </c>
      <c r="PHI42" s="881" t="e">
        <v>#N/A</v>
      </c>
      <c r="PHJ42" s="881" t="e">
        <v>#N/A</v>
      </c>
      <c r="PHK42" s="881" t="e">
        <v>#N/A</v>
      </c>
      <c r="PHL42" s="881" t="e">
        <v>#N/A</v>
      </c>
      <c r="PHM42" s="881" t="e">
        <v>#N/A</v>
      </c>
      <c r="PHN42" s="881" t="e">
        <v>#N/A</v>
      </c>
      <c r="PHO42" s="881" t="e">
        <v>#N/A</v>
      </c>
      <c r="PHP42" s="881" t="e">
        <v>#N/A</v>
      </c>
      <c r="PHQ42" s="881" t="e">
        <v>#N/A</v>
      </c>
      <c r="PHR42" s="881" t="e">
        <v>#N/A</v>
      </c>
      <c r="PHS42" s="881" t="e">
        <v>#N/A</v>
      </c>
      <c r="PHT42" s="881" t="e">
        <v>#N/A</v>
      </c>
      <c r="PHU42" s="881" t="e">
        <v>#N/A</v>
      </c>
      <c r="PHV42" s="881" t="e">
        <v>#N/A</v>
      </c>
      <c r="PHW42" s="881" t="e">
        <v>#N/A</v>
      </c>
      <c r="PHX42" s="881" t="e">
        <v>#N/A</v>
      </c>
      <c r="PHY42" s="881" t="e">
        <v>#N/A</v>
      </c>
      <c r="PHZ42" s="881" t="e">
        <v>#N/A</v>
      </c>
      <c r="PIA42" s="881" t="e">
        <v>#N/A</v>
      </c>
      <c r="PIB42" s="881" t="e">
        <v>#N/A</v>
      </c>
      <c r="PIC42" s="881" t="e">
        <v>#N/A</v>
      </c>
      <c r="PID42" s="881" t="e">
        <v>#N/A</v>
      </c>
      <c r="PIE42" s="881" t="e">
        <v>#N/A</v>
      </c>
      <c r="PIF42" s="881" t="e">
        <v>#N/A</v>
      </c>
      <c r="PIG42" s="881" t="e">
        <v>#N/A</v>
      </c>
      <c r="PIH42" s="881" t="e">
        <v>#N/A</v>
      </c>
      <c r="PII42" s="881" t="e">
        <v>#N/A</v>
      </c>
      <c r="PIJ42" s="881" t="e">
        <v>#N/A</v>
      </c>
      <c r="PIK42" s="881" t="e">
        <v>#N/A</v>
      </c>
      <c r="PIL42" s="881" t="e">
        <v>#N/A</v>
      </c>
      <c r="PIM42" s="881" t="e">
        <v>#N/A</v>
      </c>
      <c r="PIN42" s="881" t="e">
        <v>#N/A</v>
      </c>
      <c r="PIO42" s="881" t="e">
        <v>#N/A</v>
      </c>
      <c r="PIP42" s="881" t="e">
        <v>#N/A</v>
      </c>
      <c r="PIQ42" s="881" t="e">
        <v>#N/A</v>
      </c>
      <c r="PIR42" s="881" t="e">
        <v>#N/A</v>
      </c>
      <c r="PIS42" s="881" t="e">
        <v>#N/A</v>
      </c>
      <c r="PIT42" s="881" t="e">
        <v>#N/A</v>
      </c>
      <c r="PIU42" s="881" t="e">
        <v>#N/A</v>
      </c>
      <c r="PIV42" s="881" t="e">
        <v>#N/A</v>
      </c>
      <c r="PIW42" s="881" t="e">
        <v>#N/A</v>
      </c>
      <c r="PIX42" s="881" t="e">
        <v>#N/A</v>
      </c>
      <c r="PIY42" s="881" t="e">
        <v>#N/A</v>
      </c>
      <c r="PIZ42" s="881" t="e">
        <v>#N/A</v>
      </c>
      <c r="PJA42" s="881" t="e">
        <v>#N/A</v>
      </c>
      <c r="PJB42" s="881" t="e">
        <v>#N/A</v>
      </c>
      <c r="PJC42" s="881" t="e">
        <v>#N/A</v>
      </c>
      <c r="PJD42" s="881" t="e">
        <v>#N/A</v>
      </c>
      <c r="PJE42" s="881" t="e">
        <v>#N/A</v>
      </c>
      <c r="PJF42" s="881" t="e">
        <v>#N/A</v>
      </c>
      <c r="PJG42" s="881" t="e">
        <v>#N/A</v>
      </c>
      <c r="PJH42" s="881" t="e">
        <v>#N/A</v>
      </c>
      <c r="PJI42" s="881" t="e">
        <v>#N/A</v>
      </c>
      <c r="PJJ42" s="881" t="e">
        <v>#N/A</v>
      </c>
      <c r="PJK42" s="881" t="e">
        <v>#N/A</v>
      </c>
      <c r="PJL42" s="881" t="e">
        <v>#N/A</v>
      </c>
      <c r="PJM42" s="881" t="e">
        <v>#N/A</v>
      </c>
      <c r="PJN42" s="881" t="e">
        <v>#N/A</v>
      </c>
      <c r="PJO42" s="881" t="e">
        <v>#N/A</v>
      </c>
      <c r="PJP42" s="881" t="e">
        <v>#N/A</v>
      </c>
      <c r="PJQ42" s="881" t="e">
        <v>#N/A</v>
      </c>
      <c r="PJR42" s="881" t="e">
        <v>#N/A</v>
      </c>
      <c r="PJS42" s="881" t="e">
        <v>#N/A</v>
      </c>
      <c r="PJT42" s="881" t="e">
        <v>#N/A</v>
      </c>
      <c r="PJU42" s="881" t="e">
        <v>#N/A</v>
      </c>
      <c r="PJV42" s="881" t="e">
        <v>#N/A</v>
      </c>
      <c r="PJW42" s="881" t="e">
        <v>#N/A</v>
      </c>
      <c r="PJX42" s="881" t="e">
        <v>#N/A</v>
      </c>
      <c r="PJY42" s="881" t="e">
        <v>#N/A</v>
      </c>
      <c r="PJZ42" s="881" t="e">
        <v>#N/A</v>
      </c>
      <c r="PKA42" s="881" t="e">
        <v>#N/A</v>
      </c>
      <c r="PKB42" s="881" t="e">
        <v>#N/A</v>
      </c>
      <c r="PKC42" s="881" t="e">
        <v>#N/A</v>
      </c>
      <c r="PKD42" s="881" t="e">
        <v>#N/A</v>
      </c>
      <c r="PKE42" s="881" t="e">
        <v>#N/A</v>
      </c>
      <c r="PKF42" s="881" t="e">
        <v>#N/A</v>
      </c>
      <c r="PKG42" s="881" t="e">
        <v>#N/A</v>
      </c>
      <c r="PKH42" s="881" t="e">
        <v>#N/A</v>
      </c>
      <c r="PKI42" s="881" t="e">
        <v>#N/A</v>
      </c>
      <c r="PKJ42" s="881" t="e">
        <v>#N/A</v>
      </c>
      <c r="PKK42" s="881" t="e">
        <v>#N/A</v>
      </c>
      <c r="PKL42" s="881" t="e">
        <v>#N/A</v>
      </c>
      <c r="PKM42" s="881" t="e">
        <v>#N/A</v>
      </c>
      <c r="PKN42" s="881" t="e">
        <v>#N/A</v>
      </c>
      <c r="PKO42" s="881" t="e">
        <v>#N/A</v>
      </c>
      <c r="PKP42" s="881" t="e">
        <v>#N/A</v>
      </c>
      <c r="PKQ42" s="881" t="e">
        <v>#N/A</v>
      </c>
      <c r="PKR42" s="881" t="e">
        <v>#N/A</v>
      </c>
      <c r="PKS42" s="881" t="e">
        <v>#N/A</v>
      </c>
      <c r="PKT42" s="881" t="e">
        <v>#N/A</v>
      </c>
      <c r="PKU42" s="881" t="e">
        <v>#N/A</v>
      </c>
      <c r="PKV42" s="881" t="e">
        <v>#N/A</v>
      </c>
      <c r="PKW42" s="881" t="e">
        <v>#N/A</v>
      </c>
      <c r="PKX42" s="881" t="e">
        <v>#N/A</v>
      </c>
      <c r="PKY42" s="881" t="e">
        <v>#N/A</v>
      </c>
      <c r="PKZ42" s="881" t="e">
        <v>#N/A</v>
      </c>
      <c r="PLA42" s="881" t="e">
        <v>#N/A</v>
      </c>
      <c r="PLB42" s="881" t="e">
        <v>#N/A</v>
      </c>
      <c r="PLC42" s="881" t="e">
        <v>#N/A</v>
      </c>
      <c r="PLD42" s="881" t="e">
        <v>#N/A</v>
      </c>
      <c r="PLE42" s="881" t="e">
        <v>#N/A</v>
      </c>
      <c r="PLF42" s="881" t="e">
        <v>#N/A</v>
      </c>
      <c r="PLG42" s="881" t="e">
        <v>#N/A</v>
      </c>
      <c r="PLH42" s="881" t="e">
        <v>#N/A</v>
      </c>
      <c r="PLI42" s="881" t="e">
        <v>#N/A</v>
      </c>
      <c r="PLJ42" s="881" t="e">
        <v>#N/A</v>
      </c>
      <c r="PLK42" s="881" t="e">
        <v>#N/A</v>
      </c>
      <c r="PLL42" s="881" t="e">
        <v>#N/A</v>
      </c>
      <c r="PLM42" s="881" t="e">
        <v>#N/A</v>
      </c>
      <c r="PLN42" s="881" t="e">
        <v>#N/A</v>
      </c>
      <c r="PLO42" s="881" t="e">
        <v>#N/A</v>
      </c>
      <c r="PLP42" s="881" t="e">
        <v>#N/A</v>
      </c>
      <c r="PLQ42" s="881" t="e">
        <v>#N/A</v>
      </c>
      <c r="PLR42" s="881" t="e">
        <v>#N/A</v>
      </c>
      <c r="PLS42" s="881" t="e">
        <v>#N/A</v>
      </c>
      <c r="PLT42" s="881" t="e">
        <v>#N/A</v>
      </c>
      <c r="PLU42" s="881" t="e">
        <v>#N/A</v>
      </c>
      <c r="PLV42" s="881" t="e">
        <v>#N/A</v>
      </c>
      <c r="PLW42" s="881" t="e">
        <v>#N/A</v>
      </c>
      <c r="PLX42" s="881" t="e">
        <v>#N/A</v>
      </c>
      <c r="PLY42" s="881" t="e">
        <v>#N/A</v>
      </c>
      <c r="PLZ42" s="881" t="e">
        <v>#N/A</v>
      </c>
      <c r="PMA42" s="881" t="e">
        <v>#N/A</v>
      </c>
      <c r="PMB42" s="881" t="e">
        <v>#N/A</v>
      </c>
      <c r="PMC42" s="881" t="e">
        <v>#N/A</v>
      </c>
      <c r="PMD42" s="881" t="e">
        <v>#N/A</v>
      </c>
      <c r="PME42" s="881" t="e">
        <v>#N/A</v>
      </c>
      <c r="PMF42" s="881" t="e">
        <v>#N/A</v>
      </c>
      <c r="PMG42" s="881" t="e">
        <v>#N/A</v>
      </c>
      <c r="PMH42" s="881" t="e">
        <v>#N/A</v>
      </c>
      <c r="PMI42" s="881" t="e">
        <v>#N/A</v>
      </c>
      <c r="PMJ42" s="881" t="e">
        <v>#N/A</v>
      </c>
      <c r="PMK42" s="881" t="e">
        <v>#N/A</v>
      </c>
      <c r="PML42" s="881" t="e">
        <v>#N/A</v>
      </c>
      <c r="PMM42" s="881" t="e">
        <v>#N/A</v>
      </c>
      <c r="PMN42" s="881" t="e">
        <v>#N/A</v>
      </c>
      <c r="PMO42" s="881" t="e">
        <v>#N/A</v>
      </c>
      <c r="PMP42" s="881" t="e">
        <v>#N/A</v>
      </c>
      <c r="PMQ42" s="881" t="e">
        <v>#N/A</v>
      </c>
      <c r="PMR42" s="881" t="e">
        <v>#N/A</v>
      </c>
      <c r="PMS42" s="881" t="e">
        <v>#N/A</v>
      </c>
      <c r="PMT42" s="881" t="e">
        <v>#N/A</v>
      </c>
      <c r="PMU42" s="881" t="e">
        <v>#N/A</v>
      </c>
      <c r="PMV42" s="881" t="e">
        <v>#N/A</v>
      </c>
      <c r="PMW42" s="881" t="e">
        <v>#N/A</v>
      </c>
      <c r="PMX42" s="881" t="e">
        <v>#N/A</v>
      </c>
      <c r="PMY42" s="881" t="e">
        <v>#N/A</v>
      </c>
      <c r="PMZ42" s="881" t="e">
        <v>#N/A</v>
      </c>
      <c r="PNA42" s="881" t="e">
        <v>#N/A</v>
      </c>
      <c r="PNB42" s="881" t="e">
        <v>#N/A</v>
      </c>
      <c r="PNC42" s="881" t="e">
        <v>#N/A</v>
      </c>
      <c r="PND42" s="881" t="e">
        <v>#N/A</v>
      </c>
      <c r="PNE42" s="881" t="e">
        <v>#N/A</v>
      </c>
      <c r="PNF42" s="881" t="e">
        <v>#N/A</v>
      </c>
      <c r="PNG42" s="881" t="e">
        <v>#N/A</v>
      </c>
      <c r="PNH42" s="881" t="e">
        <v>#N/A</v>
      </c>
      <c r="PNI42" s="881" t="e">
        <v>#N/A</v>
      </c>
      <c r="PNJ42" s="881" t="e">
        <v>#N/A</v>
      </c>
      <c r="PNK42" s="881" t="e">
        <v>#N/A</v>
      </c>
      <c r="PNL42" s="881" t="e">
        <v>#N/A</v>
      </c>
      <c r="PNM42" s="881" t="e">
        <v>#N/A</v>
      </c>
      <c r="PNN42" s="881" t="e">
        <v>#N/A</v>
      </c>
      <c r="PNO42" s="881" t="e">
        <v>#N/A</v>
      </c>
      <c r="PNP42" s="881" t="e">
        <v>#N/A</v>
      </c>
      <c r="PNQ42" s="881" t="e">
        <v>#N/A</v>
      </c>
      <c r="PNR42" s="881" t="e">
        <v>#N/A</v>
      </c>
      <c r="PNS42" s="881" t="e">
        <v>#N/A</v>
      </c>
      <c r="PNT42" s="881" t="e">
        <v>#N/A</v>
      </c>
      <c r="PNU42" s="881" t="e">
        <v>#N/A</v>
      </c>
      <c r="PNV42" s="881" t="e">
        <v>#N/A</v>
      </c>
      <c r="PNW42" s="881" t="e">
        <v>#N/A</v>
      </c>
      <c r="PNX42" s="881" t="e">
        <v>#N/A</v>
      </c>
      <c r="PNY42" s="881" t="e">
        <v>#N/A</v>
      </c>
      <c r="PNZ42" s="881" t="e">
        <v>#N/A</v>
      </c>
      <c r="POA42" s="881" t="e">
        <v>#N/A</v>
      </c>
      <c r="POB42" s="881" t="e">
        <v>#N/A</v>
      </c>
      <c r="POC42" s="881" t="e">
        <v>#N/A</v>
      </c>
      <c r="POD42" s="881" t="e">
        <v>#N/A</v>
      </c>
      <c r="POE42" s="881" t="e">
        <v>#N/A</v>
      </c>
      <c r="POF42" s="881" t="e">
        <v>#N/A</v>
      </c>
      <c r="POG42" s="881" t="e">
        <v>#N/A</v>
      </c>
      <c r="POH42" s="881" t="e">
        <v>#N/A</v>
      </c>
      <c r="POI42" s="881" t="e">
        <v>#N/A</v>
      </c>
      <c r="POJ42" s="881" t="e">
        <v>#N/A</v>
      </c>
      <c r="POK42" s="881" t="e">
        <v>#N/A</v>
      </c>
      <c r="POL42" s="881" t="e">
        <v>#N/A</v>
      </c>
      <c r="POM42" s="881" t="e">
        <v>#N/A</v>
      </c>
      <c r="PON42" s="881" t="e">
        <v>#N/A</v>
      </c>
      <c r="POO42" s="881" t="e">
        <v>#N/A</v>
      </c>
      <c r="POP42" s="881" t="e">
        <v>#N/A</v>
      </c>
      <c r="POQ42" s="881" t="e">
        <v>#N/A</v>
      </c>
      <c r="POR42" s="881" t="e">
        <v>#N/A</v>
      </c>
      <c r="POS42" s="881" t="e">
        <v>#N/A</v>
      </c>
      <c r="POT42" s="881" t="e">
        <v>#N/A</v>
      </c>
      <c r="POU42" s="881" t="e">
        <v>#N/A</v>
      </c>
      <c r="POV42" s="881" t="e">
        <v>#N/A</v>
      </c>
      <c r="POW42" s="881" t="e">
        <v>#N/A</v>
      </c>
      <c r="POX42" s="881" t="e">
        <v>#N/A</v>
      </c>
      <c r="POY42" s="881" t="e">
        <v>#N/A</v>
      </c>
      <c r="POZ42" s="881" t="e">
        <v>#N/A</v>
      </c>
      <c r="PPA42" s="881" t="e">
        <v>#N/A</v>
      </c>
      <c r="PPB42" s="881" t="e">
        <v>#N/A</v>
      </c>
      <c r="PPC42" s="881" t="e">
        <v>#N/A</v>
      </c>
      <c r="PPD42" s="881" t="e">
        <v>#N/A</v>
      </c>
      <c r="PPE42" s="881" t="e">
        <v>#N/A</v>
      </c>
      <c r="PPF42" s="881" t="e">
        <v>#N/A</v>
      </c>
      <c r="PPG42" s="881" t="e">
        <v>#N/A</v>
      </c>
      <c r="PPH42" s="881" t="e">
        <v>#N/A</v>
      </c>
      <c r="PPI42" s="881" t="e">
        <v>#N/A</v>
      </c>
      <c r="PPJ42" s="881" t="e">
        <v>#N/A</v>
      </c>
      <c r="PPK42" s="881" t="e">
        <v>#N/A</v>
      </c>
      <c r="PPL42" s="881" t="e">
        <v>#N/A</v>
      </c>
      <c r="PPM42" s="881" t="e">
        <v>#N/A</v>
      </c>
      <c r="PPN42" s="881" t="e">
        <v>#N/A</v>
      </c>
      <c r="PPO42" s="881" t="e">
        <v>#N/A</v>
      </c>
      <c r="PPP42" s="881" t="e">
        <v>#N/A</v>
      </c>
      <c r="PPQ42" s="881" t="e">
        <v>#N/A</v>
      </c>
      <c r="PPR42" s="881" t="e">
        <v>#N/A</v>
      </c>
      <c r="PPS42" s="881" t="e">
        <v>#N/A</v>
      </c>
      <c r="PPT42" s="881" t="e">
        <v>#N/A</v>
      </c>
      <c r="PPU42" s="881" t="e">
        <v>#N/A</v>
      </c>
      <c r="PPV42" s="881" t="e">
        <v>#N/A</v>
      </c>
      <c r="PPW42" s="881" t="e">
        <v>#N/A</v>
      </c>
      <c r="PPX42" s="881" t="e">
        <v>#N/A</v>
      </c>
      <c r="PPY42" s="881" t="e">
        <v>#N/A</v>
      </c>
      <c r="PPZ42" s="881" t="e">
        <v>#N/A</v>
      </c>
      <c r="PQA42" s="881" t="e">
        <v>#N/A</v>
      </c>
      <c r="PQB42" s="881" t="e">
        <v>#N/A</v>
      </c>
      <c r="PQC42" s="881" t="e">
        <v>#N/A</v>
      </c>
      <c r="PQD42" s="881" t="e">
        <v>#N/A</v>
      </c>
      <c r="PQE42" s="881" t="e">
        <v>#N/A</v>
      </c>
      <c r="PQF42" s="881" t="e">
        <v>#N/A</v>
      </c>
      <c r="PQG42" s="881" t="e">
        <v>#N/A</v>
      </c>
      <c r="PQH42" s="881" t="e">
        <v>#N/A</v>
      </c>
      <c r="PQI42" s="881" t="e">
        <v>#N/A</v>
      </c>
      <c r="PQJ42" s="881" t="e">
        <v>#N/A</v>
      </c>
      <c r="PQK42" s="881" t="e">
        <v>#N/A</v>
      </c>
      <c r="PQL42" s="881" t="e">
        <v>#N/A</v>
      </c>
      <c r="PQM42" s="881" t="e">
        <v>#N/A</v>
      </c>
      <c r="PQN42" s="881" t="e">
        <v>#N/A</v>
      </c>
      <c r="PQO42" s="881" t="e">
        <v>#N/A</v>
      </c>
      <c r="PQP42" s="881" t="e">
        <v>#N/A</v>
      </c>
      <c r="PQQ42" s="881" t="e">
        <v>#N/A</v>
      </c>
      <c r="PQR42" s="881" t="e">
        <v>#N/A</v>
      </c>
      <c r="PQS42" s="881" t="e">
        <v>#N/A</v>
      </c>
      <c r="PQT42" s="881" t="e">
        <v>#N/A</v>
      </c>
      <c r="PQU42" s="881" t="e">
        <v>#N/A</v>
      </c>
      <c r="PQV42" s="881" t="e">
        <v>#N/A</v>
      </c>
      <c r="PQW42" s="881" t="e">
        <v>#N/A</v>
      </c>
      <c r="PQX42" s="881" t="e">
        <v>#N/A</v>
      </c>
      <c r="PQY42" s="881" t="e">
        <v>#N/A</v>
      </c>
      <c r="PQZ42" s="881" t="e">
        <v>#N/A</v>
      </c>
      <c r="PRA42" s="881" t="e">
        <v>#N/A</v>
      </c>
      <c r="PRB42" s="881" t="e">
        <v>#N/A</v>
      </c>
      <c r="PRC42" s="881" t="e">
        <v>#N/A</v>
      </c>
      <c r="PRD42" s="881" t="e">
        <v>#N/A</v>
      </c>
      <c r="PRE42" s="881" t="e">
        <v>#N/A</v>
      </c>
      <c r="PRF42" s="881" t="e">
        <v>#N/A</v>
      </c>
      <c r="PRG42" s="881" t="e">
        <v>#N/A</v>
      </c>
      <c r="PRH42" s="881" t="e">
        <v>#N/A</v>
      </c>
      <c r="PRI42" s="881" t="e">
        <v>#N/A</v>
      </c>
      <c r="PRJ42" s="881" t="e">
        <v>#N/A</v>
      </c>
      <c r="PRK42" s="881" t="e">
        <v>#N/A</v>
      </c>
      <c r="PRL42" s="881" t="e">
        <v>#N/A</v>
      </c>
      <c r="PRM42" s="881" t="e">
        <v>#N/A</v>
      </c>
      <c r="PRN42" s="881" t="e">
        <v>#N/A</v>
      </c>
      <c r="PRO42" s="881" t="e">
        <v>#N/A</v>
      </c>
      <c r="PRP42" s="881" t="e">
        <v>#N/A</v>
      </c>
      <c r="PRQ42" s="881" t="e">
        <v>#N/A</v>
      </c>
      <c r="PRR42" s="881" t="e">
        <v>#N/A</v>
      </c>
      <c r="PRS42" s="881" t="e">
        <v>#N/A</v>
      </c>
      <c r="PRT42" s="881" t="e">
        <v>#N/A</v>
      </c>
      <c r="PRU42" s="881" t="e">
        <v>#N/A</v>
      </c>
      <c r="PRV42" s="881" t="e">
        <v>#N/A</v>
      </c>
      <c r="PRW42" s="881" t="e">
        <v>#N/A</v>
      </c>
      <c r="PRX42" s="881" t="e">
        <v>#N/A</v>
      </c>
      <c r="PRY42" s="881" t="e">
        <v>#N/A</v>
      </c>
      <c r="PRZ42" s="881" t="e">
        <v>#N/A</v>
      </c>
      <c r="PSA42" s="881" t="e">
        <v>#N/A</v>
      </c>
      <c r="PSB42" s="881" t="e">
        <v>#N/A</v>
      </c>
      <c r="PSC42" s="881" t="e">
        <v>#N/A</v>
      </c>
      <c r="PSD42" s="881" t="e">
        <v>#N/A</v>
      </c>
      <c r="PSE42" s="881" t="e">
        <v>#N/A</v>
      </c>
      <c r="PSF42" s="881" t="e">
        <v>#N/A</v>
      </c>
      <c r="PSG42" s="881" t="e">
        <v>#N/A</v>
      </c>
      <c r="PSH42" s="881" t="e">
        <v>#N/A</v>
      </c>
      <c r="PSI42" s="881" t="e">
        <v>#N/A</v>
      </c>
      <c r="PSJ42" s="881" t="e">
        <v>#N/A</v>
      </c>
      <c r="PSK42" s="881" t="e">
        <v>#N/A</v>
      </c>
      <c r="PSL42" s="881" t="e">
        <v>#N/A</v>
      </c>
      <c r="PSM42" s="881" t="e">
        <v>#N/A</v>
      </c>
      <c r="PSN42" s="881" t="e">
        <v>#N/A</v>
      </c>
      <c r="PSO42" s="881" t="e">
        <v>#N/A</v>
      </c>
      <c r="PSP42" s="881" t="e">
        <v>#N/A</v>
      </c>
      <c r="PSQ42" s="881" t="e">
        <v>#N/A</v>
      </c>
      <c r="PSR42" s="881" t="e">
        <v>#N/A</v>
      </c>
      <c r="PSS42" s="881" t="e">
        <v>#N/A</v>
      </c>
      <c r="PST42" s="881" t="e">
        <v>#N/A</v>
      </c>
      <c r="PSU42" s="881" t="e">
        <v>#N/A</v>
      </c>
      <c r="PSV42" s="881" t="e">
        <v>#N/A</v>
      </c>
      <c r="PSW42" s="881" t="e">
        <v>#N/A</v>
      </c>
      <c r="PSX42" s="881" t="e">
        <v>#N/A</v>
      </c>
      <c r="PSY42" s="881" t="e">
        <v>#N/A</v>
      </c>
      <c r="PSZ42" s="881" t="e">
        <v>#N/A</v>
      </c>
      <c r="PTA42" s="881" t="e">
        <v>#N/A</v>
      </c>
      <c r="PTB42" s="881" t="e">
        <v>#N/A</v>
      </c>
      <c r="PTC42" s="881" t="e">
        <v>#N/A</v>
      </c>
      <c r="PTD42" s="881" t="e">
        <v>#N/A</v>
      </c>
      <c r="PTE42" s="881" t="e">
        <v>#N/A</v>
      </c>
      <c r="PTF42" s="881" t="e">
        <v>#N/A</v>
      </c>
      <c r="PTG42" s="881" t="e">
        <v>#N/A</v>
      </c>
      <c r="PTH42" s="881" t="e">
        <v>#N/A</v>
      </c>
      <c r="PTI42" s="881" t="e">
        <v>#N/A</v>
      </c>
      <c r="PTJ42" s="881" t="e">
        <v>#N/A</v>
      </c>
      <c r="PTK42" s="881" t="e">
        <v>#N/A</v>
      </c>
      <c r="PTL42" s="881" t="e">
        <v>#N/A</v>
      </c>
      <c r="PTM42" s="881" t="e">
        <v>#N/A</v>
      </c>
      <c r="PTN42" s="881" t="e">
        <v>#N/A</v>
      </c>
      <c r="PTO42" s="881" t="e">
        <v>#N/A</v>
      </c>
      <c r="PTP42" s="881" t="e">
        <v>#N/A</v>
      </c>
      <c r="PTQ42" s="881" t="e">
        <v>#N/A</v>
      </c>
      <c r="PTR42" s="881" t="e">
        <v>#N/A</v>
      </c>
      <c r="PTS42" s="881" t="e">
        <v>#N/A</v>
      </c>
      <c r="PTT42" s="881" t="e">
        <v>#N/A</v>
      </c>
      <c r="PTU42" s="881" t="e">
        <v>#N/A</v>
      </c>
      <c r="PTV42" s="881" t="e">
        <v>#N/A</v>
      </c>
      <c r="PTW42" s="881" t="e">
        <v>#N/A</v>
      </c>
      <c r="PTX42" s="881" t="e">
        <v>#N/A</v>
      </c>
      <c r="PTY42" s="881" t="e">
        <v>#N/A</v>
      </c>
      <c r="PTZ42" s="881" t="e">
        <v>#N/A</v>
      </c>
      <c r="PUA42" s="881" t="e">
        <v>#N/A</v>
      </c>
      <c r="PUB42" s="881" t="e">
        <v>#N/A</v>
      </c>
      <c r="PUC42" s="881" t="e">
        <v>#N/A</v>
      </c>
      <c r="PUD42" s="881" t="e">
        <v>#N/A</v>
      </c>
      <c r="PUE42" s="881" t="e">
        <v>#N/A</v>
      </c>
      <c r="PUF42" s="881" t="e">
        <v>#N/A</v>
      </c>
      <c r="PUG42" s="881" t="e">
        <v>#N/A</v>
      </c>
      <c r="PUH42" s="881" t="e">
        <v>#N/A</v>
      </c>
      <c r="PUI42" s="881" t="e">
        <v>#N/A</v>
      </c>
      <c r="PUJ42" s="881" t="e">
        <v>#N/A</v>
      </c>
      <c r="PUK42" s="881" t="e">
        <v>#N/A</v>
      </c>
      <c r="PUL42" s="881" t="e">
        <v>#N/A</v>
      </c>
      <c r="PUM42" s="881" t="e">
        <v>#N/A</v>
      </c>
      <c r="PUN42" s="881" t="e">
        <v>#N/A</v>
      </c>
      <c r="PUO42" s="881" t="e">
        <v>#N/A</v>
      </c>
      <c r="PUP42" s="881" t="e">
        <v>#N/A</v>
      </c>
      <c r="PUQ42" s="881" t="e">
        <v>#N/A</v>
      </c>
      <c r="PUR42" s="881" t="e">
        <v>#N/A</v>
      </c>
      <c r="PUS42" s="881" t="e">
        <v>#N/A</v>
      </c>
      <c r="PUT42" s="881" t="e">
        <v>#N/A</v>
      </c>
      <c r="PUU42" s="881" t="e">
        <v>#N/A</v>
      </c>
      <c r="PUV42" s="881" t="e">
        <v>#N/A</v>
      </c>
      <c r="PUW42" s="881" t="e">
        <v>#N/A</v>
      </c>
      <c r="PUX42" s="881" t="e">
        <v>#N/A</v>
      </c>
      <c r="PUY42" s="881" t="e">
        <v>#N/A</v>
      </c>
      <c r="PUZ42" s="881" t="e">
        <v>#N/A</v>
      </c>
      <c r="PVA42" s="881" t="e">
        <v>#N/A</v>
      </c>
      <c r="PVB42" s="881" t="e">
        <v>#N/A</v>
      </c>
      <c r="PVC42" s="881" t="e">
        <v>#N/A</v>
      </c>
      <c r="PVD42" s="881" t="e">
        <v>#N/A</v>
      </c>
      <c r="PVE42" s="881" t="e">
        <v>#N/A</v>
      </c>
      <c r="PVF42" s="881" t="e">
        <v>#N/A</v>
      </c>
      <c r="PVG42" s="881" t="e">
        <v>#N/A</v>
      </c>
      <c r="PVH42" s="881" t="e">
        <v>#N/A</v>
      </c>
      <c r="PVI42" s="881" t="e">
        <v>#N/A</v>
      </c>
      <c r="PVJ42" s="881" t="e">
        <v>#N/A</v>
      </c>
      <c r="PVK42" s="881" t="e">
        <v>#N/A</v>
      </c>
      <c r="PVL42" s="881" t="e">
        <v>#N/A</v>
      </c>
      <c r="PVM42" s="881" t="e">
        <v>#N/A</v>
      </c>
      <c r="PVN42" s="881" t="e">
        <v>#N/A</v>
      </c>
      <c r="PVO42" s="881" t="e">
        <v>#N/A</v>
      </c>
      <c r="PVP42" s="881" t="e">
        <v>#N/A</v>
      </c>
      <c r="PVQ42" s="881" t="e">
        <v>#N/A</v>
      </c>
      <c r="PVR42" s="881" t="e">
        <v>#N/A</v>
      </c>
      <c r="PVS42" s="881" t="e">
        <v>#N/A</v>
      </c>
      <c r="PVT42" s="881" t="e">
        <v>#N/A</v>
      </c>
      <c r="PVU42" s="881" t="e">
        <v>#N/A</v>
      </c>
      <c r="PVV42" s="881" t="e">
        <v>#N/A</v>
      </c>
      <c r="PVW42" s="881" t="e">
        <v>#N/A</v>
      </c>
      <c r="PVX42" s="881" t="e">
        <v>#N/A</v>
      </c>
      <c r="PVY42" s="881" t="e">
        <v>#N/A</v>
      </c>
      <c r="PVZ42" s="881" t="e">
        <v>#N/A</v>
      </c>
      <c r="PWA42" s="881" t="e">
        <v>#N/A</v>
      </c>
      <c r="PWB42" s="881" t="e">
        <v>#N/A</v>
      </c>
      <c r="PWC42" s="881" t="e">
        <v>#N/A</v>
      </c>
      <c r="PWD42" s="881" t="e">
        <v>#N/A</v>
      </c>
      <c r="PWE42" s="881" t="e">
        <v>#N/A</v>
      </c>
      <c r="PWF42" s="881" t="e">
        <v>#N/A</v>
      </c>
      <c r="PWG42" s="881" t="e">
        <v>#N/A</v>
      </c>
      <c r="PWH42" s="881" t="e">
        <v>#N/A</v>
      </c>
      <c r="PWI42" s="881" t="e">
        <v>#N/A</v>
      </c>
      <c r="PWJ42" s="881" t="e">
        <v>#N/A</v>
      </c>
      <c r="PWK42" s="881" t="e">
        <v>#N/A</v>
      </c>
      <c r="PWL42" s="881" t="e">
        <v>#N/A</v>
      </c>
      <c r="PWM42" s="881" t="e">
        <v>#N/A</v>
      </c>
      <c r="PWN42" s="881" t="e">
        <v>#N/A</v>
      </c>
      <c r="PWO42" s="881" t="e">
        <v>#N/A</v>
      </c>
      <c r="PWP42" s="881" t="e">
        <v>#N/A</v>
      </c>
      <c r="PWQ42" s="881" t="e">
        <v>#N/A</v>
      </c>
      <c r="PWR42" s="881" t="e">
        <v>#N/A</v>
      </c>
      <c r="PWS42" s="881" t="e">
        <v>#N/A</v>
      </c>
      <c r="PWT42" s="881" t="e">
        <v>#N/A</v>
      </c>
      <c r="PWU42" s="881" t="e">
        <v>#N/A</v>
      </c>
      <c r="PWV42" s="881" t="e">
        <v>#N/A</v>
      </c>
      <c r="PWW42" s="881" t="e">
        <v>#N/A</v>
      </c>
      <c r="PWX42" s="881" t="e">
        <v>#N/A</v>
      </c>
      <c r="PWY42" s="881" t="e">
        <v>#N/A</v>
      </c>
      <c r="PWZ42" s="881" t="e">
        <v>#N/A</v>
      </c>
      <c r="PXA42" s="881" t="e">
        <v>#N/A</v>
      </c>
      <c r="PXB42" s="881" t="e">
        <v>#N/A</v>
      </c>
      <c r="PXC42" s="881" t="e">
        <v>#N/A</v>
      </c>
      <c r="PXD42" s="881" t="e">
        <v>#N/A</v>
      </c>
      <c r="PXE42" s="881" t="e">
        <v>#N/A</v>
      </c>
      <c r="PXF42" s="881" t="e">
        <v>#N/A</v>
      </c>
      <c r="PXG42" s="881" t="e">
        <v>#N/A</v>
      </c>
      <c r="PXH42" s="881" t="e">
        <v>#N/A</v>
      </c>
      <c r="PXI42" s="881" t="e">
        <v>#N/A</v>
      </c>
      <c r="PXJ42" s="881" t="e">
        <v>#N/A</v>
      </c>
      <c r="PXK42" s="881" t="e">
        <v>#N/A</v>
      </c>
      <c r="PXL42" s="881" t="e">
        <v>#N/A</v>
      </c>
      <c r="PXM42" s="881" t="e">
        <v>#N/A</v>
      </c>
      <c r="PXN42" s="881" t="e">
        <v>#N/A</v>
      </c>
      <c r="PXO42" s="881" t="e">
        <v>#N/A</v>
      </c>
      <c r="PXP42" s="881" t="e">
        <v>#N/A</v>
      </c>
      <c r="PXQ42" s="881" t="e">
        <v>#N/A</v>
      </c>
      <c r="PXR42" s="881" t="e">
        <v>#N/A</v>
      </c>
      <c r="PXS42" s="881" t="e">
        <v>#N/A</v>
      </c>
      <c r="PXT42" s="881" t="e">
        <v>#N/A</v>
      </c>
      <c r="PXU42" s="881" t="e">
        <v>#N/A</v>
      </c>
      <c r="PXV42" s="881" t="e">
        <v>#N/A</v>
      </c>
      <c r="PXW42" s="881" t="e">
        <v>#N/A</v>
      </c>
      <c r="PXX42" s="881" t="e">
        <v>#N/A</v>
      </c>
      <c r="PXY42" s="881" t="e">
        <v>#N/A</v>
      </c>
      <c r="PXZ42" s="881" t="e">
        <v>#N/A</v>
      </c>
      <c r="PYA42" s="881" t="e">
        <v>#N/A</v>
      </c>
      <c r="PYB42" s="881" t="e">
        <v>#N/A</v>
      </c>
      <c r="PYC42" s="881" t="e">
        <v>#N/A</v>
      </c>
      <c r="PYD42" s="881" t="e">
        <v>#N/A</v>
      </c>
      <c r="PYE42" s="881" t="e">
        <v>#N/A</v>
      </c>
      <c r="PYF42" s="881" t="e">
        <v>#N/A</v>
      </c>
      <c r="PYG42" s="881" t="e">
        <v>#N/A</v>
      </c>
      <c r="PYH42" s="881" t="e">
        <v>#N/A</v>
      </c>
      <c r="PYI42" s="881" t="e">
        <v>#N/A</v>
      </c>
      <c r="PYJ42" s="881" t="e">
        <v>#N/A</v>
      </c>
      <c r="PYK42" s="881" t="e">
        <v>#N/A</v>
      </c>
      <c r="PYL42" s="881" t="e">
        <v>#N/A</v>
      </c>
      <c r="PYM42" s="881" t="e">
        <v>#N/A</v>
      </c>
      <c r="PYN42" s="881" t="e">
        <v>#N/A</v>
      </c>
      <c r="PYO42" s="881" t="e">
        <v>#N/A</v>
      </c>
      <c r="PYP42" s="881" t="e">
        <v>#N/A</v>
      </c>
      <c r="PYQ42" s="881" t="e">
        <v>#N/A</v>
      </c>
      <c r="PYR42" s="881" t="e">
        <v>#N/A</v>
      </c>
      <c r="PYS42" s="881" t="e">
        <v>#N/A</v>
      </c>
      <c r="PYT42" s="881" t="e">
        <v>#N/A</v>
      </c>
      <c r="PYU42" s="881" t="e">
        <v>#N/A</v>
      </c>
      <c r="PYV42" s="881" t="e">
        <v>#N/A</v>
      </c>
      <c r="PYW42" s="881" t="e">
        <v>#N/A</v>
      </c>
      <c r="PYX42" s="881" t="e">
        <v>#N/A</v>
      </c>
      <c r="PYY42" s="881" t="e">
        <v>#N/A</v>
      </c>
      <c r="PYZ42" s="881" t="e">
        <v>#N/A</v>
      </c>
      <c r="PZA42" s="881" t="e">
        <v>#N/A</v>
      </c>
      <c r="PZB42" s="881" t="e">
        <v>#N/A</v>
      </c>
      <c r="PZC42" s="881" t="e">
        <v>#N/A</v>
      </c>
      <c r="PZD42" s="881" t="e">
        <v>#N/A</v>
      </c>
      <c r="PZE42" s="881" t="e">
        <v>#N/A</v>
      </c>
      <c r="PZF42" s="881" t="e">
        <v>#N/A</v>
      </c>
      <c r="PZG42" s="881" t="e">
        <v>#N/A</v>
      </c>
      <c r="PZH42" s="881" t="e">
        <v>#N/A</v>
      </c>
      <c r="PZI42" s="881" t="e">
        <v>#N/A</v>
      </c>
      <c r="PZJ42" s="881" t="e">
        <v>#N/A</v>
      </c>
      <c r="PZK42" s="881" t="e">
        <v>#N/A</v>
      </c>
      <c r="PZL42" s="881" t="e">
        <v>#N/A</v>
      </c>
      <c r="PZM42" s="881" t="e">
        <v>#N/A</v>
      </c>
      <c r="PZN42" s="881" t="e">
        <v>#N/A</v>
      </c>
      <c r="PZO42" s="881" t="e">
        <v>#N/A</v>
      </c>
      <c r="PZP42" s="881" t="e">
        <v>#N/A</v>
      </c>
      <c r="PZQ42" s="881" t="e">
        <v>#N/A</v>
      </c>
      <c r="PZR42" s="881" t="e">
        <v>#N/A</v>
      </c>
      <c r="PZS42" s="881" t="e">
        <v>#N/A</v>
      </c>
      <c r="PZT42" s="881" t="e">
        <v>#N/A</v>
      </c>
      <c r="PZU42" s="881" t="e">
        <v>#N/A</v>
      </c>
      <c r="PZV42" s="881" t="e">
        <v>#N/A</v>
      </c>
      <c r="PZW42" s="881" t="e">
        <v>#N/A</v>
      </c>
      <c r="PZX42" s="881" t="e">
        <v>#N/A</v>
      </c>
      <c r="PZY42" s="881" t="e">
        <v>#N/A</v>
      </c>
      <c r="PZZ42" s="881" t="e">
        <v>#N/A</v>
      </c>
      <c r="QAA42" s="881" t="e">
        <v>#N/A</v>
      </c>
      <c r="QAB42" s="881" t="e">
        <v>#N/A</v>
      </c>
      <c r="QAC42" s="881" t="e">
        <v>#N/A</v>
      </c>
      <c r="QAD42" s="881" t="e">
        <v>#N/A</v>
      </c>
      <c r="QAE42" s="881" t="e">
        <v>#N/A</v>
      </c>
      <c r="QAF42" s="881" t="e">
        <v>#N/A</v>
      </c>
      <c r="QAG42" s="881" t="e">
        <v>#N/A</v>
      </c>
      <c r="QAH42" s="881" t="e">
        <v>#N/A</v>
      </c>
      <c r="QAI42" s="881" t="e">
        <v>#N/A</v>
      </c>
      <c r="QAJ42" s="881" t="e">
        <v>#N/A</v>
      </c>
      <c r="QAK42" s="881" t="e">
        <v>#N/A</v>
      </c>
      <c r="QAL42" s="881" t="e">
        <v>#N/A</v>
      </c>
      <c r="QAM42" s="881" t="e">
        <v>#N/A</v>
      </c>
      <c r="QAN42" s="881" t="e">
        <v>#N/A</v>
      </c>
      <c r="QAO42" s="881" t="e">
        <v>#N/A</v>
      </c>
      <c r="QAP42" s="881" t="e">
        <v>#N/A</v>
      </c>
      <c r="QAQ42" s="881" t="e">
        <v>#N/A</v>
      </c>
      <c r="QAR42" s="881" t="e">
        <v>#N/A</v>
      </c>
      <c r="QAS42" s="881" t="e">
        <v>#N/A</v>
      </c>
      <c r="QAT42" s="881" t="e">
        <v>#N/A</v>
      </c>
      <c r="QAU42" s="881" t="e">
        <v>#N/A</v>
      </c>
      <c r="QAV42" s="881" t="e">
        <v>#N/A</v>
      </c>
      <c r="QAW42" s="881" t="e">
        <v>#N/A</v>
      </c>
      <c r="QAX42" s="881" t="e">
        <v>#N/A</v>
      </c>
      <c r="QAY42" s="881" t="e">
        <v>#N/A</v>
      </c>
      <c r="QAZ42" s="881" t="e">
        <v>#N/A</v>
      </c>
      <c r="QBA42" s="881" t="e">
        <v>#N/A</v>
      </c>
      <c r="QBB42" s="881" t="e">
        <v>#N/A</v>
      </c>
      <c r="QBC42" s="881" t="e">
        <v>#N/A</v>
      </c>
      <c r="QBD42" s="881" t="e">
        <v>#N/A</v>
      </c>
      <c r="QBE42" s="881" t="e">
        <v>#N/A</v>
      </c>
      <c r="QBF42" s="881" t="e">
        <v>#N/A</v>
      </c>
      <c r="QBG42" s="881" t="e">
        <v>#N/A</v>
      </c>
      <c r="QBH42" s="881" t="e">
        <v>#N/A</v>
      </c>
      <c r="QBI42" s="881" t="e">
        <v>#N/A</v>
      </c>
      <c r="QBJ42" s="881" t="e">
        <v>#N/A</v>
      </c>
      <c r="QBK42" s="881" t="e">
        <v>#N/A</v>
      </c>
      <c r="QBL42" s="881" t="e">
        <v>#N/A</v>
      </c>
      <c r="QBM42" s="881" t="e">
        <v>#N/A</v>
      </c>
      <c r="QBN42" s="881" t="e">
        <v>#N/A</v>
      </c>
      <c r="QBO42" s="881" t="e">
        <v>#N/A</v>
      </c>
      <c r="QBP42" s="881" t="e">
        <v>#N/A</v>
      </c>
      <c r="QBQ42" s="881" t="e">
        <v>#N/A</v>
      </c>
      <c r="QBR42" s="881" t="e">
        <v>#N/A</v>
      </c>
      <c r="QBS42" s="881" t="e">
        <v>#N/A</v>
      </c>
      <c r="QBT42" s="881" t="e">
        <v>#N/A</v>
      </c>
      <c r="QBU42" s="881" t="e">
        <v>#N/A</v>
      </c>
      <c r="QBV42" s="881" t="e">
        <v>#N/A</v>
      </c>
      <c r="QBW42" s="881" t="e">
        <v>#N/A</v>
      </c>
      <c r="QBX42" s="881" t="e">
        <v>#N/A</v>
      </c>
      <c r="QBY42" s="881" t="e">
        <v>#N/A</v>
      </c>
      <c r="QBZ42" s="881" t="e">
        <v>#N/A</v>
      </c>
      <c r="QCA42" s="881" t="e">
        <v>#N/A</v>
      </c>
      <c r="QCB42" s="881" t="e">
        <v>#N/A</v>
      </c>
      <c r="QCC42" s="881" t="e">
        <v>#N/A</v>
      </c>
      <c r="QCD42" s="881" t="e">
        <v>#N/A</v>
      </c>
      <c r="QCE42" s="881" t="e">
        <v>#N/A</v>
      </c>
      <c r="QCF42" s="881" t="e">
        <v>#N/A</v>
      </c>
      <c r="QCG42" s="881" t="e">
        <v>#N/A</v>
      </c>
      <c r="QCH42" s="881" t="e">
        <v>#N/A</v>
      </c>
      <c r="QCI42" s="881" t="e">
        <v>#N/A</v>
      </c>
      <c r="QCJ42" s="881" t="e">
        <v>#N/A</v>
      </c>
      <c r="QCK42" s="881" t="e">
        <v>#N/A</v>
      </c>
      <c r="QCL42" s="881" t="e">
        <v>#N/A</v>
      </c>
      <c r="QCM42" s="881" t="e">
        <v>#N/A</v>
      </c>
      <c r="QCN42" s="881" t="e">
        <v>#N/A</v>
      </c>
      <c r="QCO42" s="881" t="e">
        <v>#N/A</v>
      </c>
      <c r="QCP42" s="881" t="e">
        <v>#N/A</v>
      </c>
      <c r="QCQ42" s="881" t="e">
        <v>#N/A</v>
      </c>
      <c r="QCR42" s="881" t="e">
        <v>#N/A</v>
      </c>
      <c r="QCS42" s="881" t="e">
        <v>#N/A</v>
      </c>
      <c r="QCT42" s="881" t="e">
        <v>#N/A</v>
      </c>
      <c r="QCU42" s="881" t="e">
        <v>#N/A</v>
      </c>
      <c r="QCV42" s="881" t="e">
        <v>#N/A</v>
      </c>
      <c r="QCW42" s="881" t="e">
        <v>#N/A</v>
      </c>
      <c r="QCX42" s="881" t="e">
        <v>#N/A</v>
      </c>
      <c r="QCY42" s="881" t="e">
        <v>#N/A</v>
      </c>
      <c r="QCZ42" s="881" t="e">
        <v>#N/A</v>
      </c>
      <c r="QDA42" s="881" t="e">
        <v>#N/A</v>
      </c>
      <c r="QDB42" s="881" t="e">
        <v>#N/A</v>
      </c>
      <c r="QDC42" s="881" t="e">
        <v>#N/A</v>
      </c>
      <c r="QDD42" s="881" t="e">
        <v>#N/A</v>
      </c>
      <c r="QDE42" s="881" t="e">
        <v>#N/A</v>
      </c>
      <c r="QDF42" s="881" t="e">
        <v>#N/A</v>
      </c>
      <c r="QDG42" s="881" t="e">
        <v>#N/A</v>
      </c>
      <c r="QDH42" s="881" t="e">
        <v>#N/A</v>
      </c>
      <c r="QDI42" s="881" t="e">
        <v>#N/A</v>
      </c>
      <c r="QDJ42" s="881" t="e">
        <v>#N/A</v>
      </c>
      <c r="QDK42" s="881" t="e">
        <v>#N/A</v>
      </c>
      <c r="QDL42" s="881" t="e">
        <v>#N/A</v>
      </c>
      <c r="QDM42" s="881" t="e">
        <v>#N/A</v>
      </c>
      <c r="QDN42" s="881" t="e">
        <v>#N/A</v>
      </c>
      <c r="QDO42" s="881" t="e">
        <v>#N/A</v>
      </c>
      <c r="QDP42" s="881" t="e">
        <v>#N/A</v>
      </c>
      <c r="QDQ42" s="881" t="e">
        <v>#N/A</v>
      </c>
      <c r="QDR42" s="881" t="e">
        <v>#N/A</v>
      </c>
      <c r="QDS42" s="881" t="e">
        <v>#N/A</v>
      </c>
      <c r="QDT42" s="881" t="e">
        <v>#N/A</v>
      </c>
      <c r="QDU42" s="881" t="e">
        <v>#N/A</v>
      </c>
      <c r="QDV42" s="881" t="e">
        <v>#N/A</v>
      </c>
      <c r="QDW42" s="881" t="e">
        <v>#N/A</v>
      </c>
      <c r="QDX42" s="881" t="e">
        <v>#N/A</v>
      </c>
      <c r="QDY42" s="881" t="e">
        <v>#N/A</v>
      </c>
      <c r="QDZ42" s="881" t="e">
        <v>#N/A</v>
      </c>
      <c r="QEA42" s="881" t="e">
        <v>#N/A</v>
      </c>
      <c r="QEB42" s="881" t="e">
        <v>#N/A</v>
      </c>
      <c r="QEC42" s="881" t="e">
        <v>#N/A</v>
      </c>
      <c r="QED42" s="881" t="e">
        <v>#N/A</v>
      </c>
      <c r="QEE42" s="881" t="e">
        <v>#N/A</v>
      </c>
      <c r="QEF42" s="881" t="e">
        <v>#N/A</v>
      </c>
      <c r="QEG42" s="881" t="e">
        <v>#N/A</v>
      </c>
      <c r="QEH42" s="881" t="e">
        <v>#N/A</v>
      </c>
      <c r="QEI42" s="881" t="e">
        <v>#N/A</v>
      </c>
      <c r="QEJ42" s="881" t="e">
        <v>#N/A</v>
      </c>
      <c r="QEK42" s="881" t="e">
        <v>#N/A</v>
      </c>
      <c r="QEL42" s="881" t="e">
        <v>#N/A</v>
      </c>
      <c r="QEM42" s="881" t="e">
        <v>#N/A</v>
      </c>
      <c r="QEN42" s="881" t="e">
        <v>#N/A</v>
      </c>
      <c r="QEO42" s="881" t="e">
        <v>#N/A</v>
      </c>
      <c r="QEP42" s="881" t="e">
        <v>#N/A</v>
      </c>
      <c r="QEQ42" s="881" t="e">
        <v>#N/A</v>
      </c>
      <c r="QER42" s="881" t="e">
        <v>#N/A</v>
      </c>
      <c r="QES42" s="881" t="e">
        <v>#N/A</v>
      </c>
      <c r="QET42" s="881" t="e">
        <v>#N/A</v>
      </c>
      <c r="QEU42" s="881" t="e">
        <v>#N/A</v>
      </c>
      <c r="QEV42" s="881" t="e">
        <v>#N/A</v>
      </c>
      <c r="QEW42" s="881" t="e">
        <v>#N/A</v>
      </c>
      <c r="QEX42" s="881" t="e">
        <v>#N/A</v>
      </c>
      <c r="QEY42" s="881" t="e">
        <v>#N/A</v>
      </c>
      <c r="QEZ42" s="881" t="e">
        <v>#N/A</v>
      </c>
      <c r="QFA42" s="881" t="e">
        <v>#N/A</v>
      </c>
      <c r="QFB42" s="881" t="e">
        <v>#N/A</v>
      </c>
      <c r="QFC42" s="881" t="e">
        <v>#N/A</v>
      </c>
      <c r="QFD42" s="881" t="e">
        <v>#N/A</v>
      </c>
      <c r="QFE42" s="881" t="e">
        <v>#N/A</v>
      </c>
      <c r="QFF42" s="881" t="e">
        <v>#N/A</v>
      </c>
      <c r="QFG42" s="881" t="e">
        <v>#N/A</v>
      </c>
      <c r="QFH42" s="881" t="e">
        <v>#N/A</v>
      </c>
      <c r="QFI42" s="881" t="e">
        <v>#N/A</v>
      </c>
      <c r="QFJ42" s="881" t="e">
        <v>#N/A</v>
      </c>
      <c r="QFK42" s="881" t="e">
        <v>#N/A</v>
      </c>
      <c r="QFL42" s="881" t="e">
        <v>#N/A</v>
      </c>
      <c r="QFM42" s="881" t="e">
        <v>#N/A</v>
      </c>
      <c r="QFN42" s="881" t="e">
        <v>#N/A</v>
      </c>
      <c r="QFO42" s="881" t="e">
        <v>#N/A</v>
      </c>
      <c r="QFP42" s="881" t="e">
        <v>#N/A</v>
      </c>
      <c r="QFQ42" s="881" t="e">
        <v>#N/A</v>
      </c>
      <c r="QFR42" s="881" t="e">
        <v>#N/A</v>
      </c>
      <c r="QFS42" s="881" t="e">
        <v>#N/A</v>
      </c>
      <c r="QFT42" s="881" t="e">
        <v>#N/A</v>
      </c>
      <c r="QFU42" s="881" t="e">
        <v>#N/A</v>
      </c>
      <c r="QFV42" s="881" t="e">
        <v>#N/A</v>
      </c>
      <c r="QFW42" s="881" t="e">
        <v>#N/A</v>
      </c>
      <c r="QFX42" s="881" t="e">
        <v>#N/A</v>
      </c>
      <c r="QFY42" s="881" t="e">
        <v>#N/A</v>
      </c>
      <c r="QFZ42" s="881" t="e">
        <v>#N/A</v>
      </c>
      <c r="QGA42" s="881" t="e">
        <v>#N/A</v>
      </c>
      <c r="QGB42" s="881" t="e">
        <v>#N/A</v>
      </c>
      <c r="QGC42" s="881" t="e">
        <v>#N/A</v>
      </c>
      <c r="QGD42" s="881" t="e">
        <v>#N/A</v>
      </c>
      <c r="QGE42" s="881" t="e">
        <v>#N/A</v>
      </c>
      <c r="QGF42" s="881" t="e">
        <v>#N/A</v>
      </c>
      <c r="QGG42" s="881" t="e">
        <v>#N/A</v>
      </c>
      <c r="QGH42" s="881" t="e">
        <v>#N/A</v>
      </c>
      <c r="QGI42" s="881" t="e">
        <v>#N/A</v>
      </c>
      <c r="QGJ42" s="881" t="e">
        <v>#N/A</v>
      </c>
      <c r="QGK42" s="881" t="e">
        <v>#N/A</v>
      </c>
      <c r="QGL42" s="881" t="e">
        <v>#N/A</v>
      </c>
      <c r="QGM42" s="881" t="e">
        <v>#N/A</v>
      </c>
      <c r="QGN42" s="881" t="e">
        <v>#N/A</v>
      </c>
      <c r="QGO42" s="881" t="e">
        <v>#N/A</v>
      </c>
      <c r="QGP42" s="881" t="e">
        <v>#N/A</v>
      </c>
      <c r="QGQ42" s="881" t="e">
        <v>#N/A</v>
      </c>
      <c r="QGR42" s="881" t="e">
        <v>#N/A</v>
      </c>
      <c r="QGS42" s="881" t="e">
        <v>#N/A</v>
      </c>
      <c r="QGT42" s="881" t="e">
        <v>#N/A</v>
      </c>
      <c r="QGU42" s="881" t="e">
        <v>#N/A</v>
      </c>
      <c r="QGV42" s="881" t="e">
        <v>#N/A</v>
      </c>
      <c r="QGW42" s="881" t="e">
        <v>#N/A</v>
      </c>
      <c r="QGX42" s="881" t="e">
        <v>#N/A</v>
      </c>
      <c r="QGY42" s="881" t="e">
        <v>#N/A</v>
      </c>
      <c r="QGZ42" s="881" t="e">
        <v>#N/A</v>
      </c>
      <c r="QHA42" s="881" t="e">
        <v>#N/A</v>
      </c>
      <c r="QHB42" s="881" t="e">
        <v>#N/A</v>
      </c>
      <c r="QHC42" s="881" t="e">
        <v>#N/A</v>
      </c>
      <c r="QHD42" s="881" t="e">
        <v>#N/A</v>
      </c>
      <c r="QHE42" s="881" t="e">
        <v>#N/A</v>
      </c>
      <c r="QHF42" s="881" t="e">
        <v>#N/A</v>
      </c>
      <c r="QHG42" s="881" t="e">
        <v>#N/A</v>
      </c>
      <c r="QHH42" s="881" t="e">
        <v>#N/A</v>
      </c>
      <c r="QHI42" s="881" t="e">
        <v>#N/A</v>
      </c>
      <c r="QHJ42" s="881" t="e">
        <v>#N/A</v>
      </c>
      <c r="QHK42" s="881" t="e">
        <v>#N/A</v>
      </c>
      <c r="QHL42" s="881" t="e">
        <v>#N/A</v>
      </c>
      <c r="QHM42" s="881" t="e">
        <v>#N/A</v>
      </c>
      <c r="QHN42" s="881" t="e">
        <v>#N/A</v>
      </c>
      <c r="QHO42" s="881" t="e">
        <v>#N/A</v>
      </c>
      <c r="QHP42" s="881" t="e">
        <v>#N/A</v>
      </c>
      <c r="QHQ42" s="881" t="e">
        <v>#N/A</v>
      </c>
      <c r="QHR42" s="881" t="e">
        <v>#N/A</v>
      </c>
      <c r="QHS42" s="881" t="e">
        <v>#N/A</v>
      </c>
      <c r="QHT42" s="881" t="e">
        <v>#N/A</v>
      </c>
      <c r="QHU42" s="881" t="e">
        <v>#N/A</v>
      </c>
      <c r="QHV42" s="881" t="e">
        <v>#N/A</v>
      </c>
      <c r="QHW42" s="881" t="e">
        <v>#N/A</v>
      </c>
      <c r="QHX42" s="881" t="e">
        <v>#N/A</v>
      </c>
      <c r="QHY42" s="881" t="e">
        <v>#N/A</v>
      </c>
      <c r="QHZ42" s="881" t="e">
        <v>#N/A</v>
      </c>
      <c r="QIA42" s="881" t="e">
        <v>#N/A</v>
      </c>
      <c r="QIB42" s="881" t="e">
        <v>#N/A</v>
      </c>
      <c r="QIC42" s="881" t="e">
        <v>#N/A</v>
      </c>
      <c r="QID42" s="881" t="e">
        <v>#N/A</v>
      </c>
      <c r="QIE42" s="881" t="e">
        <v>#N/A</v>
      </c>
      <c r="QIF42" s="881" t="e">
        <v>#N/A</v>
      </c>
      <c r="QIG42" s="881" t="e">
        <v>#N/A</v>
      </c>
      <c r="QIH42" s="881" t="e">
        <v>#N/A</v>
      </c>
      <c r="QII42" s="881" t="e">
        <v>#N/A</v>
      </c>
      <c r="QIJ42" s="881" t="e">
        <v>#N/A</v>
      </c>
      <c r="QIK42" s="881" t="e">
        <v>#N/A</v>
      </c>
      <c r="QIL42" s="881" t="e">
        <v>#N/A</v>
      </c>
      <c r="QIM42" s="881" t="e">
        <v>#N/A</v>
      </c>
      <c r="QIN42" s="881" t="e">
        <v>#N/A</v>
      </c>
      <c r="QIO42" s="881" t="e">
        <v>#N/A</v>
      </c>
      <c r="QIP42" s="881" t="e">
        <v>#N/A</v>
      </c>
      <c r="QIQ42" s="881" t="e">
        <v>#N/A</v>
      </c>
      <c r="QIR42" s="881" t="e">
        <v>#N/A</v>
      </c>
      <c r="QIS42" s="881" t="e">
        <v>#N/A</v>
      </c>
      <c r="QIT42" s="881" t="e">
        <v>#N/A</v>
      </c>
      <c r="QIU42" s="881" t="e">
        <v>#N/A</v>
      </c>
      <c r="QIV42" s="881" t="e">
        <v>#N/A</v>
      </c>
      <c r="QIW42" s="881" t="e">
        <v>#N/A</v>
      </c>
      <c r="QIX42" s="881" t="e">
        <v>#N/A</v>
      </c>
      <c r="QIY42" s="881" t="e">
        <v>#N/A</v>
      </c>
      <c r="QIZ42" s="881" t="e">
        <v>#N/A</v>
      </c>
      <c r="QJA42" s="881" t="e">
        <v>#N/A</v>
      </c>
      <c r="QJB42" s="881" t="e">
        <v>#N/A</v>
      </c>
      <c r="QJC42" s="881" t="e">
        <v>#N/A</v>
      </c>
      <c r="QJD42" s="881" t="e">
        <v>#N/A</v>
      </c>
      <c r="QJE42" s="881" t="e">
        <v>#N/A</v>
      </c>
      <c r="QJF42" s="881" t="e">
        <v>#N/A</v>
      </c>
      <c r="QJG42" s="881" t="e">
        <v>#N/A</v>
      </c>
      <c r="QJH42" s="881" t="e">
        <v>#N/A</v>
      </c>
      <c r="QJI42" s="881" t="e">
        <v>#N/A</v>
      </c>
      <c r="QJJ42" s="881" t="e">
        <v>#N/A</v>
      </c>
      <c r="QJK42" s="881" t="e">
        <v>#N/A</v>
      </c>
      <c r="QJL42" s="881" t="e">
        <v>#N/A</v>
      </c>
      <c r="QJM42" s="881" t="e">
        <v>#N/A</v>
      </c>
      <c r="QJN42" s="881" t="e">
        <v>#N/A</v>
      </c>
      <c r="QJO42" s="881" t="e">
        <v>#N/A</v>
      </c>
      <c r="QJP42" s="881" t="e">
        <v>#N/A</v>
      </c>
      <c r="QJQ42" s="881" t="e">
        <v>#N/A</v>
      </c>
      <c r="QJR42" s="881" t="e">
        <v>#N/A</v>
      </c>
      <c r="QJS42" s="881" t="e">
        <v>#N/A</v>
      </c>
      <c r="QJT42" s="881" t="e">
        <v>#N/A</v>
      </c>
      <c r="QJU42" s="881" t="e">
        <v>#N/A</v>
      </c>
      <c r="QJV42" s="881" t="e">
        <v>#N/A</v>
      </c>
      <c r="QJW42" s="881" t="e">
        <v>#N/A</v>
      </c>
      <c r="QJX42" s="881" t="e">
        <v>#N/A</v>
      </c>
      <c r="QJY42" s="881" t="e">
        <v>#N/A</v>
      </c>
      <c r="QJZ42" s="881" t="e">
        <v>#N/A</v>
      </c>
      <c r="QKA42" s="881" t="e">
        <v>#N/A</v>
      </c>
      <c r="QKB42" s="881" t="e">
        <v>#N/A</v>
      </c>
      <c r="QKC42" s="881" t="e">
        <v>#N/A</v>
      </c>
      <c r="QKD42" s="881" t="e">
        <v>#N/A</v>
      </c>
      <c r="QKE42" s="881" t="e">
        <v>#N/A</v>
      </c>
      <c r="QKF42" s="881" t="e">
        <v>#N/A</v>
      </c>
      <c r="QKG42" s="881" t="e">
        <v>#N/A</v>
      </c>
      <c r="QKH42" s="881" t="e">
        <v>#N/A</v>
      </c>
      <c r="QKI42" s="881" t="e">
        <v>#N/A</v>
      </c>
      <c r="QKJ42" s="881" t="e">
        <v>#N/A</v>
      </c>
      <c r="QKK42" s="881" t="e">
        <v>#N/A</v>
      </c>
      <c r="QKL42" s="881" t="e">
        <v>#N/A</v>
      </c>
      <c r="QKM42" s="881" t="e">
        <v>#N/A</v>
      </c>
      <c r="QKN42" s="881" t="e">
        <v>#N/A</v>
      </c>
      <c r="QKO42" s="881" t="e">
        <v>#N/A</v>
      </c>
      <c r="QKP42" s="881" t="e">
        <v>#N/A</v>
      </c>
      <c r="QKQ42" s="881" t="e">
        <v>#N/A</v>
      </c>
      <c r="QKR42" s="881" t="e">
        <v>#N/A</v>
      </c>
      <c r="QKS42" s="881" t="e">
        <v>#N/A</v>
      </c>
      <c r="QKT42" s="881" t="e">
        <v>#N/A</v>
      </c>
      <c r="QKU42" s="881" t="e">
        <v>#N/A</v>
      </c>
      <c r="QKV42" s="881" t="e">
        <v>#N/A</v>
      </c>
      <c r="QKW42" s="881" t="e">
        <v>#N/A</v>
      </c>
      <c r="QKX42" s="881" t="e">
        <v>#N/A</v>
      </c>
      <c r="QKY42" s="881" t="e">
        <v>#N/A</v>
      </c>
      <c r="QKZ42" s="881" t="e">
        <v>#N/A</v>
      </c>
      <c r="QLA42" s="881" t="e">
        <v>#N/A</v>
      </c>
      <c r="QLB42" s="881" t="e">
        <v>#N/A</v>
      </c>
      <c r="QLC42" s="881" t="e">
        <v>#N/A</v>
      </c>
      <c r="QLD42" s="881" t="e">
        <v>#N/A</v>
      </c>
      <c r="QLE42" s="881" t="e">
        <v>#N/A</v>
      </c>
      <c r="QLF42" s="881" t="e">
        <v>#N/A</v>
      </c>
      <c r="QLG42" s="881" t="e">
        <v>#N/A</v>
      </c>
      <c r="QLH42" s="881" t="e">
        <v>#N/A</v>
      </c>
      <c r="QLI42" s="881" t="e">
        <v>#N/A</v>
      </c>
      <c r="QLJ42" s="881" t="e">
        <v>#N/A</v>
      </c>
      <c r="QLK42" s="881" t="e">
        <v>#N/A</v>
      </c>
      <c r="QLL42" s="881" t="e">
        <v>#N/A</v>
      </c>
      <c r="QLM42" s="881" t="e">
        <v>#N/A</v>
      </c>
      <c r="QLN42" s="881" t="e">
        <v>#N/A</v>
      </c>
      <c r="QLO42" s="881" t="e">
        <v>#N/A</v>
      </c>
      <c r="QLP42" s="881" t="e">
        <v>#N/A</v>
      </c>
      <c r="QLQ42" s="881" t="e">
        <v>#N/A</v>
      </c>
      <c r="QLR42" s="881" t="e">
        <v>#N/A</v>
      </c>
      <c r="QLS42" s="881" t="e">
        <v>#N/A</v>
      </c>
      <c r="QLT42" s="881" t="e">
        <v>#N/A</v>
      </c>
      <c r="QLU42" s="881" t="e">
        <v>#N/A</v>
      </c>
      <c r="QLV42" s="881" t="e">
        <v>#N/A</v>
      </c>
      <c r="QLW42" s="881" t="e">
        <v>#N/A</v>
      </c>
      <c r="QLX42" s="881" t="e">
        <v>#N/A</v>
      </c>
      <c r="QLY42" s="881" t="e">
        <v>#N/A</v>
      </c>
      <c r="QLZ42" s="881" t="e">
        <v>#N/A</v>
      </c>
      <c r="QMA42" s="881" t="e">
        <v>#N/A</v>
      </c>
      <c r="QMB42" s="881" t="e">
        <v>#N/A</v>
      </c>
      <c r="QMC42" s="881" t="e">
        <v>#N/A</v>
      </c>
      <c r="QMD42" s="881" t="e">
        <v>#N/A</v>
      </c>
      <c r="QME42" s="881" t="e">
        <v>#N/A</v>
      </c>
      <c r="QMF42" s="881" t="e">
        <v>#N/A</v>
      </c>
      <c r="QMG42" s="881" t="e">
        <v>#N/A</v>
      </c>
      <c r="QMH42" s="881" t="e">
        <v>#N/A</v>
      </c>
      <c r="QMI42" s="881" t="e">
        <v>#N/A</v>
      </c>
      <c r="QMJ42" s="881" t="e">
        <v>#N/A</v>
      </c>
      <c r="QMK42" s="881" t="e">
        <v>#N/A</v>
      </c>
      <c r="QML42" s="881" t="e">
        <v>#N/A</v>
      </c>
      <c r="QMM42" s="881" t="e">
        <v>#N/A</v>
      </c>
      <c r="QMN42" s="881" t="e">
        <v>#N/A</v>
      </c>
      <c r="QMO42" s="881" t="e">
        <v>#N/A</v>
      </c>
      <c r="QMP42" s="881" t="e">
        <v>#N/A</v>
      </c>
      <c r="QMQ42" s="881" t="e">
        <v>#N/A</v>
      </c>
      <c r="QMR42" s="881" t="e">
        <v>#N/A</v>
      </c>
      <c r="QMS42" s="881" t="e">
        <v>#N/A</v>
      </c>
      <c r="QMT42" s="881" t="e">
        <v>#N/A</v>
      </c>
      <c r="QMU42" s="881" t="e">
        <v>#N/A</v>
      </c>
      <c r="QMV42" s="881" t="e">
        <v>#N/A</v>
      </c>
      <c r="QMW42" s="881" t="e">
        <v>#N/A</v>
      </c>
      <c r="QMX42" s="881" t="e">
        <v>#N/A</v>
      </c>
      <c r="QMY42" s="881" t="e">
        <v>#N/A</v>
      </c>
      <c r="QMZ42" s="881" t="e">
        <v>#N/A</v>
      </c>
      <c r="QNA42" s="881" t="e">
        <v>#N/A</v>
      </c>
      <c r="QNB42" s="881" t="e">
        <v>#N/A</v>
      </c>
      <c r="QNC42" s="881" t="e">
        <v>#N/A</v>
      </c>
      <c r="QND42" s="881" t="e">
        <v>#N/A</v>
      </c>
      <c r="QNE42" s="881" t="e">
        <v>#N/A</v>
      </c>
      <c r="QNF42" s="881" t="e">
        <v>#N/A</v>
      </c>
      <c r="QNG42" s="881" t="e">
        <v>#N/A</v>
      </c>
      <c r="QNH42" s="881" t="e">
        <v>#N/A</v>
      </c>
      <c r="QNI42" s="881" t="e">
        <v>#N/A</v>
      </c>
      <c r="QNJ42" s="881" t="e">
        <v>#N/A</v>
      </c>
      <c r="QNK42" s="881" t="e">
        <v>#N/A</v>
      </c>
      <c r="QNL42" s="881" t="e">
        <v>#N/A</v>
      </c>
      <c r="QNM42" s="881" t="e">
        <v>#N/A</v>
      </c>
      <c r="QNN42" s="881" t="e">
        <v>#N/A</v>
      </c>
      <c r="QNO42" s="881" t="e">
        <v>#N/A</v>
      </c>
      <c r="QNP42" s="881" t="e">
        <v>#N/A</v>
      </c>
      <c r="QNQ42" s="881" t="e">
        <v>#N/A</v>
      </c>
      <c r="QNR42" s="881" t="e">
        <v>#N/A</v>
      </c>
      <c r="QNS42" s="881" t="e">
        <v>#N/A</v>
      </c>
      <c r="QNT42" s="881" t="e">
        <v>#N/A</v>
      </c>
      <c r="QNU42" s="881" t="e">
        <v>#N/A</v>
      </c>
      <c r="QNV42" s="881" t="e">
        <v>#N/A</v>
      </c>
      <c r="QNW42" s="881" t="e">
        <v>#N/A</v>
      </c>
      <c r="QNX42" s="881" t="e">
        <v>#N/A</v>
      </c>
      <c r="QNY42" s="881" t="e">
        <v>#N/A</v>
      </c>
      <c r="QNZ42" s="881" t="e">
        <v>#N/A</v>
      </c>
      <c r="QOA42" s="881" t="e">
        <v>#N/A</v>
      </c>
      <c r="QOB42" s="881" t="e">
        <v>#N/A</v>
      </c>
      <c r="QOC42" s="881" t="e">
        <v>#N/A</v>
      </c>
      <c r="QOD42" s="881" t="e">
        <v>#N/A</v>
      </c>
      <c r="QOE42" s="881" t="e">
        <v>#N/A</v>
      </c>
      <c r="QOF42" s="881" t="e">
        <v>#N/A</v>
      </c>
      <c r="QOG42" s="881" t="e">
        <v>#N/A</v>
      </c>
      <c r="QOH42" s="881" t="e">
        <v>#N/A</v>
      </c>
      <c r="QOI42" s="881" t="e">
        <v>#N/A</v>
      </c>
      <c r="QOJ42" s="881" t="e">
        <v>#N/A</v>
      </c>
      <c r="QOK42" s="881" t="e">
        <v>#N/A</v>
      </c>
      <c r="QOL42" s="881" t="e">
        <v>#N/A</v>
      </c>
      <c r="QOM42" s="881" t="e">
        <v>#N/A</v>
      </c>
      <c r="QON42" s="881" t="e">
        <v>#N/A</v>
      </c>
      <c r="QOO42" s="881" t="e">
        <v>#N/A</v>
      </c>
      <c r="QOP42" s="881" t="e">
        <v>#N/A</v>
      </c>
      <c r="QOQ42" s="881" t="e">
        <v>#N/A</v>
      </c>
      <c r="QOR42" s="881" t="e">
        <v>#N/A</v>
      </c>
      <c r="QOS42" s="881" t="e">
        <v>#N/A</v>
      </c>
      <c r="QOT42" s="881" t="e">
        <v>#N/A</v>
      </c>
      <c r="QOU42" s="881" t="e">
        <v>#N/A</v>
      </c>
      <c r="QOV42" s="881" t="e">
        <v>#N/A</v>
      </c>
      <c r="QOW42" s="881" t="e">
        <v>#N/A</v>
      </c>
      <c r="QOX42" s="881" t="e">
        <v>#N/A</v>
      </c>
      <c r="QOY42" s="881" t="e">
        <v>#N/A</v>
      </c>
      <c r="QOZ42" s="881" t="e">
        <v>#N/A</v>
      </c>
      <c r="QPA42" s="881" t="e">
        <v>#N/A</v>
      </c>
      <c r="QPB42" s="881" t="e">
        <v>#N/A</v>
      </c>
      <c r="QPC42" s="881" t="e">
        <v>#N/A</v>
      </c>
      <c r="QPD42" s="881" t="e">
        <v>#N/A</v>
      </c>
      <c r="QPE42" s="881" t="e">
        <v>#N/A</v>
      </c>
      <c r="QPF42" s="881" t="e">
        <v>#N/A</v>
      </c>
      <c r="QPG42" s="881" t="e">
        <v>#N/A</v>
      </c>
      <c r="QPH42" s="881" t="e">
        <v>#N/A</v>
      </c>
      <c r="QPI42" s="881" t="e">
        <v>#N/A</v>
      </c>
      <c r="QPJ42" s="881" t="e">
        <v>#N/A</v>
      </c>
      <c r="QPK42" s="881" t="e">
        <v>#N/A</v>
      </c>
      <c r="QPL42" s="881" t="e">
        <v>#N/A</v>
      </c>
      <c r="QPM42" s="881" t="e">
        <v>#N/A</v>
      </c>
      <c r="QPN42" s="881" t="e">
        <v>#N/A</v>
      </c>
      <c r="QPO42" s="881" t="e">
        <v>#N/A</v>
      </c>
      <c r="QPP42" s="881" t="e">
        <v>#N/A</v>
      </c>
      <c r="QPQ42" s="881" t="e">
        <v>#N/A</v>
      </c>
      <c r="QPR42" s="881" t="e">
        <v>#N/A</v>
      </c>
      <c r="QPS42" s="881" t="e">
        <v>#N/A</v>
      </c>
      <c r="QPT42" s="881" t="e">
        <v>#N/A</v>
      </c>
      <c r="QPU42" s="881" t="e">
        <v>#N/A</v>
      </c>
      <c r="QPV42" s="881" t="e">
        <v>#N/A</v>
      </c>
      <c r="QPW42" s="881" t="e">
        <v>#N/A</v>
      </c>
      <c r="QPX42" s="881" t="e">
        <v>#N/A</v>
      </c>
      <c r="QPY42" s="881" t="e">
        <v>#N/A</v>
      </c>
      <c r="QPZ42" s="881" t="e">
        <v>#N/A</v>
      </c>
      <c r="QQA42" s="881" t="e">
        <v>#N/A</v>
      </c>
      <c r="QQB42" s="881" t="e">
        <v>#N/A</v>
      </c>
      <c r="QQC42" s="881" t="e">
        <v>#N/A</v>
      </c>
      <c r="QQD42" s="881" t="e">
        <v>#N/A</v>
      </c>
      <c r="QQE42" s="881" t="e">
        <v>#N/A</v>
      </c>
      <c r="QQF42" s="881" t="e">
        <v>#N/A</v>
      </c>
      <c r="QQG42" s="881" t="e">
        <v>#N/A</v>
      </c>
      <c r="QQH42" s="881" t="e">
        <v>#N/A</v>
      </c>
      <c r="QQI42" s="881" t="e">
        <v>#N/A</v>
      </c>
      <c r="QQJ42" s="881" t="e">
        <v>#N/A</v>
      </c>
      <c r="QQK42" s="881" t="e">
        <v>#N/A</v>
      </c>
      <c r="QQL42" s="881" t="e">
        <v>#N/A</v>
      </c>
      <c r="QQM42" s="881" t="e">
        <v>#N/A</v>
      </c>
      <c r="QQN42" s="881" t="e">
        <v>#N/A</v>
      </c>
      <c r="QQO42" s="881" t="e">
        <v>#N/A</v>
      </c>
      <c r="QQP42" s="881" t="e">
        <v>#N/A</v>
      </c>
      <c r="QQQ42" s="881" t="e">
        <v>#N/A</v>
      </c>
      <c r="QQR42" s="881" t="e">
        <v>#N/A</v>
      </c>
      <c r="QQS42" s="881" t="e">
        <v>#N/A</v>
      </c>
      <c r="QQT42" s="881" t="e">
        <v>#N/A</v>
      </c>
      <c r="QQU42" s="881" t="e">
        <v>#N/A</v>
      </c>
      <c r="QQV42" s="881" t="e">
        <v>#N/A</v>
      </c>
      <c r="QQW42" s="881" t="e">
        <v>#N/A</v>
      </c>
      <c r="QQX42" s="881" t="e">
        <v>#N/A</v>
      </c>
      <c r="QQY42" s="881" t="e">
        <v>#N/A</v>
      </c>
      <c r="QQZ42" s="881" t="e">
        <v>#N/A</v>
      </c>
      <c r="QRA42" s="881" t="e">
        <v>#N/A</v>
      </c>
      <c r="QRB42" s="881" t="e">
        <v>#N/A</v>
      </c>
      <c r="QRC42" s="881" t="e">
        <v>#N/A</v>
      </c>
      <c r="QRD42" s="881" t="e">
        <v>#N/A</v>
      </c>
      <c r="QRE42" s="881" t="e">
        <v>#N/A</v>
      </c>
      <c r="QRF42" s="881" t="e">
        <v>#N/A</v>
      </c>
      <c r="QRG42" s="881" t="e">
        <v>#N/A</v>
      </c>
      <c r="QRH42" s="881" t="e">
        <v>#N/A</v>
      </c>
      <c r="QRI42" s="881" t="e">
        <v>#N/A</v>
      </c>
      <c r="QRJ42" s="881" t="e">
        <v>#N/A</v>
      </c>
      <c r="QRK42" s="881" t="e">
        <v>#N/A</v>
      </c>
      <c r="QRL42" s="881" t="e">
        <v>#N/A</v>
      </c>
      <c r="QRM42" s="881" t="e">
        <v>#N/A</v>
      </c>
      <c r="QRN42" s="881" t="e">
        <v>#N/A</v>
      </c>
      <c r="QRO42" s="881" t="e">
        <v>#N/A</v>
      </c>
      <c r="QRP42" s="881" t="e">
        <v>#N/A</v>
      </c>
      <c r="QRQ42" s="881" t="e">
        <v>#N/A</v>
      </c>
      <c r="QRR42" s="881" t="e">
        <v>#N/A</v>
      </c>
      <c r="QRS42" s="881" t="e">
        <v>#N/A</v>
      </c>
      <c r="QRT42" s="881" t="e">
        <v>#N/A</v>
      </c>
      <c r="QRU42" s="881" t="e">
        <v>#N/A</v>
      </c>
      <c r="QRV42" s="881" t="e">
        <v>#N/A</v>
      </c>
      <c r="QRW42" s="881" t="e">
        <v>#N/A</v>
      </c>
      <c r="QRX42" s="881" t="e">
        <v>#N/A</v>
      </c>
      <c r="QRY42" s="881" t="e">
        <v>#N/A</v>
      </c>
      <c r="QRZ42" s="881" t="e">
        <v>#N/A</v>
      </c>
      <c r="QSA42" s="881" t="e">
        <v>#N/A</v>
      </c>
      <c r="QSB42" s="881" t="e">
        <v>#N/A</v>
      </c>
      <c r="QSC42" s="881" t="e">
        <v>#N/A</v>
      </c>
      <c r="QSD42" s="881" t="e">
        <v>#N/A</v>
      </c>
      <c r="QSE42" s="881" t="e">
        <v>#N/A</v>
      </c>
      <c r="QSF42" s="881" t="e">
        <v>#N/A</v>
      </c>
      <c r="QSG42" s="881" t="e">
        <v>#N/A</v>
      </c>
      <c r="QSH42" s="881" t="e">
        <v>#N/A</v>
      </c>
      <c r="QSI42" s="881" t="e">
        <v>#N/A</v>
      </c>
      <c r="QSJ42" s="881" t="e">
        <v>#N/A</v>
      </c>
      <c r="QSK42" s="881" t="e">
        <v>#N/A</v>
      </c>
      <c r="QSL42" s="881" t="e">
        <v>#N/A</v>
      </c>
      <c r="QSM42" s="881" t="e">
        <v>#N/A</v>
      </c>
      <c r="QSN42" s="881" t="e">
        <v>#N/A</v>
      </c>
      <c r="QSO42" s="881" t="e">
        <v>#N/A</v>
      </c>
      <c r="QSP42" s="881" t="e">
        <v>#N/A</v>
      </c>
      <c r="QSQ42" s="881" t="e">
        <v>#N/A</v>
      </c>
      <c r="QSR42" s="881" t="e">
        <v>#N/A</v>
      </c>
      <c r="QSS42" s="881" t="e">
        <v>#N/A</v>
      </c>
      <c r="QST42" s="881" t="e">
        <v>#N/A</v>
      </c>
      <c r="QSU42" s="881" t="e">
        <v>#N/A</v>
      </c>
      <c r="QSV42" s="881" t="e">
        <v>#N/A</v>
      </c>
      <c r="QSW42" s="881" t="e">
        <v>#N/A</v>
      </c>
      <c r="QSX42" s="881" t="e">
        <v>#N/A</v>
      </c>
      <c r="QSY42" s="881" t="e">
        <v>#N/A</v>
      </c>
      <c r="QSZ42" s="881" t="e">
        <v>#N/A</v>
      </c>
      <c r="QTA42" s="881" t="e">
        <v>#N/A</v>
      </c>
      <c r="QTB42" s="881" t="e">
        <v>#N/A</v>
      </c>
      <c r="QTC42" s="881" t="e">
        <v>#N/A</v>
      </c>
      <c r="QTD42" s="881" t="e">
        <v>#N/A</v>
      </c>
      <c r="QTE42" s="881" t="e">
        <v>#N/A</v>
      </c>
      <c r="QTF42" s="881" t="e">
        <v>#N/A</v>
      </c>
      <c r="QTG42" s="881" t="e">
        <v>#N/A</v>
      </c>
      <c r="QTH42" s="881" t="e">
        <v>#N/A</v>
      </c>
      <c r="QTI42" s="881" t="e">
        <v>#N/A</v>
      </c>
      <c r="QTJ42" s="881" t="e">
        <v>#N/A</v>
      </c>
      <c r="QTK42" s="881" t="e">
        <v>#N/A</v>
      </c>
      <c r="QTL42" s="881" t="e">
        <v>#N/A</v>
      </c>
      <c r="QTM42" s="881" t="e">
        <v>#N/A</v>
      </c>
      <c r="QTN42" s="881" t="e">
        <v>#N/A</v>
      </c>
      <c r="QTO42" s="881" t="e">
        <v>#N/A</v>
      </c>
      <c r="QTP42" s="881" t="e">
        <v>#N/A</v>
      </c>
      <c r="QTQ42" s="881" t="e">
        <v>#N/A</v>
      </c>
      <c r="QTR42" s="881" t="e">
        <v>#N/A</v>
      </c>
      <c r="QTS42" s="881" t="e">
        <v>#N/A</v>
      </c>
      <c r="QTT42" s="881" t="e">
        <v>#N/A</v>
      </c>
      <c r="QTU42" s="881" t="e">
        <v>#N/A</v>
      </c>
      <c r="QTV42" s="881" t="e">
        <v>#N/A</v>
      </c>
      <c r="QTW42" s="881" t="e">
        <v>#N/A</v>
      </c>
      <c r="QTX42" s="881" t="e">
        <v>#N/A</v>
      </c>
      <c r="QTY42" s="881" t="e">
        <v>#N/A</v>
      </c>
      <c r="QTZ42" s="881" t="e">
        <v>#N/A</v>
      </c>
      <c r="QUA42" s="881" t="e">
        <v>#N/A</v>
      </c>
      <c r="QUB42" s="881" t="e">
        <v>#N/A</v>
      </c>
      <c r="QUC42" s="881" t="e">
        <v>#N/A</v>
      </c>
      <c r="QUD42" s="881" t="e">
        <v>#N/A</v>
      </c>
      <c r="QUE42" s="881" t="e">
        <v>#N/A</v>
      </c>
      <c r="QUF42" s="881" t="e">
        <v>#N/A</v>
      </c>
      <c r="QUG42" s="881" t="e">
        <v>#N/A</v>
      </c>
      <c r="QUH42" s="881" t="e">
        <v>#N/A</v>
      </c>
      <c r="QUI42" s="881" t="e">
        <v>#N/A</v>
      </c>
      <c r="QUJ42" s="881" t="e">
        <v>#N/A</v>
      </c>
      <c r="QUK42" s="881" t="e">
        <v>#N/A</v>
      </c>
      <c r="QUL42" s="881" t="e">
        <v>#N/A</v>
      </c>
      <c r="QUM42" s="881" t="e">
        <v>#N/A</v>
      </c>
      <c r="QUN42" s="881" t="e">
        <v>#N/A</v>
      </c>
      <c r="QUO42" s="881" t="e">
        <v>#N/A</v>
      </c>
      <c r="QUP42" s="881" t="e">
        <v>#N/A</v>
      </c>
      <c r="QUQ42" s="881" t="e">
        <v>#N/A</v>
      </c>
      <c r="QUR42" s="881" t="e">
        <v>#N/A</v>
      </c>
      <c r="QUS42" s="881" t="e">
        <v>#N/A</v>
      </c>
      <c r="QUT42" s="881" t="e">
        <v>#N/A</v>
      </c>
      <c r="QUU42" s="881" t="e">
        <v>#N/A</v>
      </c>
      <c r="QUV42" s="881" t="e">
        <v>#N/A</v>
      </c>
      <c r="QUW42" s="881" t="e">
        <v>#N/A</v>
      </c>
      <c r="QUX42" s="881" t="e">
        <v>#N/A</v>
      </c>
      <c r="QUY42" s="881" t="e">
        <v>#N/A</v>
      </c>
      <c r="QUZ42" s="881" t="e">
        <v>#N/A</v>
      </c>
      <c r="QVA42" s="881" t="e">
        <v>#N/A</v>
      </c>
      <c r="QVB42" s="881" t="e">
        <v>#N/A</v>
      </c>
      <c r="QVC42" s="881" t="e">
        <v>#N/A</v>
      </c>
      <c r="QVD42" s="881" t="e">
        <v>#N/A</v>
      </c>
      <c r="QVE42" s="881" t="e">
        <v>#N/A</v>
      </c>
      <c r="QVF42" s="881" t="e">
        <v>#N/A</v>
      </c>
      <c r="QVG42" s="881" t="e">
        <v>#N/A</v>
      </c>
      <c r="QVH42" s="881" t="e">
        <v>#N/A</v>
      </c>
      <c r="QVI42" s="881" t="e">
        <v>#N/A</v>
      </c>
      <c r="QVJ42" s="881" t="e">
        <v>#N/A</v>
      </c>
      <c r="QVK42" s="881" t="e">
        <v>#N/A</v>
      </c>
      <c r="QVL42" s="881" t="e">
        <v>#N/A</v>
      </c>
      <c r="QVM42" s="881" t="e">
        <v>#N/A</v>
      </c>
      <c r="QVN42" s="881" t="e">
        <v>#N/A</v>
      </c>
      <c r="QVO42" s="881" t="e">
        <v>#N/A</v>
      </c>
      <c r="QVP42" s="881" t="e">
        <v>#N/A</v>
      </c>
      <c r="QVQ42" s="881" t="e">
        <v>#N/A</v>
      </c>
      <c r="QVR42" s="881" t="e">
        <v>#N/A</v>
      </c>
      <c r="QVS42" s="881" t="e">
        <v>#N/A</v>
      </c>
      <c r="QVT42" s="881" t="e">
        <v>#N/A</v>
      </c>
      <c r="QVU42" s="881" t="e">
        <v>#N/A</v>
      </c>
      <c r="QVV42" s="881" t="e">
        <v>#N/A</v>
      </c>
      <c r="QVW42" s="881" t="e">
        <v>#N/A</v>
      </c>
      <c r="QVX42" s="881" t="e">
        <v>#N/A</v>
      </c>
      <c r="QVY42" s="881" t="e">
        <v>#N/A</v>
      </c>
      <c r="QVZ42" s="881" t="e">
        <v>#N/A</v>
      </c>
      <c r="QWA42" s="881" t="e">
        <v>#N/A</v>
      </c>
      <c r="QWB42" s="881" t="e">
        <v>#N/A</v>
      </c>
      <c r="QWC42" s="881" t="e">
        <v>#N/A</v>
      </c>
      <c r="QWD42" s="881" t="e">
        <v>#N/A</v>
      </c>
      <c r="QWE42" s="881" t="e">
        <v>#N/A</v>
      </c>
      <c r="QWF42" s="881" t="e">
        <v>#N/A</v>
      </c>
      <c r="QWG42" s="881" t="e">
        <v>#N/A</v>
      </c>
      <c r="QWH42" s="881" t="e">
        <v>#N/A</v>
      </c>
      <c r="QWI42" s="881" t="e">
        <v>#N/A</v>
      </c>
      <c r="QWJ42" s="881" t="e">
        <v>#N/A</v>
      </c>
      <c r="QWK42" s="881" t="e">
        <v>#N/A</v>
      </c>
      <c r="QWL42" s="881" t="e">
        <v>#N/A</v>
      </c>
      <c r="QWM42" s="881" t="e">
        <v>#N/A</v>
      </c>
      <c r="QWN42" s="881" t="e">
        <v>#N/A</v>
      </c>
      <c r="QWO42" s="881" t="e">
        <v>#N/A</v>
      </c>
      <c r="QWP42" s="881" t="e">
        <v>#N/A</v>
      </c>
      <c r="QWQ42" s="881" t="e">
        <v>#N/A</v>
      </c>
      <c r="QWR42" s="881" t="e">
        <v>#N/A</v>
      </c>
      <c r="QWS42" s="881" t="e">
        <v>#N/A</v>
      </c>
      <c r="QWT42" s="881" t="e">
        <v>#N/A</v>
      </c>
      <c r="QWU42" s="881" t="e">
        <v>#N/A</v>
      </c>
      <c r="QWV42" s="881" t="e">
        <v>#N/A</v>
      </c>
      <c r="QWW42" s="881" t="e">
        <v>#N/A</v>
      </c>
      <c r="QWX42" s="881" t="e">
        <v>#N/A</v>
      </c>
      <c r="QWY42" s="881" t="e">
        <v>#N/A</v>
      </c>
      <c r="QWZ42" s="881" t="e">
        <v>#N/A</v>
      </c>
      <c r="QXA42" s="881" t="e">
        <v>#N/A</v>
      </c>
      <c r="QXB42" s="881" t="e">
        <v>#N/A</v>
      </c>
      <c r="QXC42" s="881" t="e">
        <v>#N/A</v>
      </c>
      <c r="QXD42" s="881" t="e">
        <v>#N/A</v>
      </c>
      <c r="QXE42" s="881" t="e">
        <v>#N/A</v>
      </c>
      <c r="QXF42" s="881" t="e">
        <v>#N/A</v>
      </c>
      <c r="QXG42" s="881" t="e">
        <v>#N/A</v>
      </c>
      <c r="QXH42" s="881" t="e">
        <v>#N/A</v>
      </c>
      <c r="QXI42" s="881" t="e">
        <v>#N/A</v>
      </c>
      <c r="QXJ42" s="881" t="e">
        <v>#N/A</v>
      </c>
      <c r="QXK42" s="881" t="e">
        <v>#N/A</v>
      </c>
      <c r="QXL42" s="881" t="e">
        <v>#N/A</v>
      </c>
      <c r="QXM42" s="881" t="e">
        <v>#N/A</v>
      </c>
      <c r="QXN42" s="881" t="e">
        <v>#N/A</v>
      </c>
      <c r="QXO42" s="881" t="e">
        <v>#N/A</v>
      </c>
      <c r="QXP42" s="881" t="e">
        <v>#N/A</v>
      </c>
      <c r="QXQ42" s="881" t="e">
        <v>#N/A</v>
      </c>
      <c r="QXR42" s="881" t="e">
        <v>#N/A</v>
      </c>
      <c r="QXS42" s="881" t="e">
        <v>#N/A</v>
      </c>
      <c r="QXT42" s="881" t="e">
        <v>#N/A</v>
      </c>
      <c r="QXU42" s="881" t="e">
        <v>#N/A</v>
      </c>
      <c r="QXV42" s="881" t="e">
        <v>#N/A</v>
      </c>
      <c r="QXW42" s="881" t="e">
        <v>#N/A</v>
      </c>
      <c r="QXX42" s="881" t="e">
        <v>#N/A</v>
      </c>
      <c r="QXY42" s="881" t="e">
        <v>#N/A</v>
      </c>
      <c r="QXZ42" s="881" t="e">
        <v>#N/A</v>
      </c>
      <c r="QYA42" s="881" t="e">
        <v>#N/A</v>
      </c>
      <c r="QYB42" s="881" t="e">
        <v>#N/A</v>
      </c>
      <c r="QYC42" s="881" t="e">
        <v>#N/A</v>
      </c>
      <c r="QYD42" s="881" t="e">
        <v>#N/A</v>
      </c>
      <c r="QYE42" s="881" t="e">
        <v>#N/A</v>
      </c>
      <c r="QYF42" s="881" t="e">
        <v>#N/A</v>
      </c>
      <c r="QYG42" s="881" t="e">
        <v>#N/A</v>
      </c>
      <c r="QYH42" s="881" t="e">
        <v>#N/A</v>
      </c>
      <c r="QYI42" s="881" t="e">
        <v>#N/A</v>
      </c>
      <c r="QYJ42" s="881" t="e">
        <v>#N/A</v>
      </c>
      <c r="QYK42" s="881" t="e">
        <v>#N/A</v>
      </c>
      <c r="QYL42" s="881" t="e">
        <v>#N/A</v>
      </c>
      <c r="QYM42" s="881" t="e">
        <v>#N/A</v>
      </c>
      <c r="QYN42" s="881" t="e">
        <v>#N/A</v>
      </c>
      <c r="QYO42" s="881" t="e">
        <v>#N/A</v>
      </c>
      <c r="QYP42" s="881" t="e">
        <v>#N/A</v>
      </c>
      <c r="QYQ42" s="881" t="e">
        <v>#N/A</v>
      </c>
      <c r="QYR42" s="881" t="e">
        <v>#N/A</v>
      </c>
      <c r="QYS42" s="881" t="e">
        <v>#N/A</v>
      </c>
      <c r="QYT42" s="881" t="e">
        <v>#N/A</v>
      </c>
      <c r="QYU42" s="881" t="e">
        <v>#N/A</v>
      </c>
      <c r="QYV42" s="881" t="e">
        <v>#N/A</v>
      </c>
      <c r="QYW42" s="881" t="e">
        <v>#N/A</v>
      </c>
      <c r="QYX42" s="881" t="e">
        <v>#N/A</v>
      </c>
      <c r="QYY42" s="881" t="e">
        <v>#N/A</v>
      </c>
      <c r="QYZ42" s="881" t="e">
        <v>#N/A</v>
      </c>
      <c r="QZA42" s="881" t="e">
        <v>#N/A</v>
      </c>
      <c r="QZB42" s="881" t="e">
        <v>#N/A</v>
      </c>
      <c r="QZC42" s="881" t="e">
        <v>#N/A</v>
      </c>
      <c r="QZD42" s="881" t="e">
        <v>#N/A</v>
      </c>
      <c r="QZE42" s="881" t="e">
        <v>#N/A</v>
      </c>
      <c r="QZF42" s="881" t="e">
        <v>#N/A</v>
      </c>
      <c r="QZG42" s="881" t="e">
        <v>#N/A</v>
      </c>
      <c r="QZH42" s="881" t="e">
        <v>#N/A</v>
      </c>
      <c r="QZI42" s="881" t="e">
        <v>#N/A</v>
      </c>
      <c r="QZJ42" s="881" t="e">
        <v>#N/A</v>
      </c>
      <c r="QZK42" s="881" t="e">
        <v>#N/A</v>
      </c>
      <c r="QZL42" s="881" t="e">
        <v>#N/A</v>
      </c>
      <c r="QZM42" s="881" t="e">
        <v>#N/A</v>
      </c>
      <c r="QZN42" s="881" t="e">
        <v>#N/A</v>
      </c>
      <c r="QZO42" s="881" t="e">
        <v>#N/A</v>
      </c>
      <c r="QZP42" s="881" t="e">
        <v>#N/A</v>
      </c>
      <c r="QZQ42" s="881" t="e">
        <v>#N/A</v>
      </c>
      <c r="QZR42" s="881" t="e">
        <v>#N/A</v>
      </c>
      <c r="QZS42" s="881" t="e">
        <v>#N/A</v>
      </c>
      <c r="QZT42" s="881" t="e">
        <v>#N/A</v>
      </c>
      <c r="QZU42" s="881" t="e">
        <v>#N/A</v>
      </c>
      <c r="QZV42" s="881" t="e">
        <v>#N/A</v>
      </c>
      <c r="QZW42" s="881" t="e">
        <v>#N/A</v>
      </c>
      <c r="QZX42" s="881" t="e">
        <v>#N/A</v>
      </c>
      <c r="QZY42" s="881" t="e">
        <v>#N/A</v>
      </c>
      <c r="QZZ42" s="881" t="e">
        <v>#N/A</v>
      </c>
      <c r="RAA42" s="881" t="e">
        <v>#N/A</v>
      </c>
      <c r="RAB42" s="881" t="e">
        <v>#N/A</v>
      </c>
      <c r="RAC42" s="881" t="e">
        <v>#N/A</v>
      </c>
      <c r="RAD42" s="881" t="e">
        <v>#N/A</v>
      </c>
      <c r="RAE42" s="881" t="e">
        <v>#N/A</v>
      </c>
      <c r="RAF42" s="881" t="e">
        <v>#N/A</v>
      </c>
      <c r="RAG42" s="881" t="e">
        <v>#N/A</v>
      </c>
      <c r="RAH42" s="881" t="e">
        <v>#N/A</v>
      </c>
      <c r="RAI42" s="881" t="e">
        <v>#N/A</v>
      </c>
      <c r="RAJ42" s="881" t="e">
        <v>#N/A</v>
      </c>
      <c r="RAK42" s="881" t="e">
        <v>#N/A</v>
      </c>
      <c r="RAL42" s="881" t="e">
        <v>#N/A</v>
      </c>
      <c r="RAM42" s="881" t="e">
        <v>#N/A</v>
      </c>
      <c r="RAN42" s="881" t="e">
        <v>#N/A</v>
      </c>
      <c r="RAO42" s="881" t="e">
        <v>#N/A</v>
      </c>
      <c r="RAP42" s="881" t="e">
        <v>#N/A</v>
      </c>
      <c r="RAQ42" s="881" t="e">
        <v>#N/A</v>
      </c>
      <c r="RAR42" s="881" t="e">
        <v>#N/A</v>
      </c>
      <c r="RAS42" s="881" t="e">
        <v>#N/A</v>
      </c>
      <c r="RAT42" s="881" t="e">
        <v>#N/A</v>
      </c>
      <c r="RAU42" s="881" t="e">
        <v>#N/A</v>
      </c>
      <c r="RAV42" s="881" t="e">
        <v>#N/A</v>
      </c>
      <c r="RAW42" s="881" t="e">
        <v>#N/A</v>
      </c>
      <c r="RAX42" s="881" t="e">
        <v>#N/A</v>
      </c>
      <c r="RAY42" s="881" t="e">
        <v>#N/A</v>
      </c>
      <c r="RAZ42" s="881" t="e">
        <v>#N/A</v>
      </c>
      <c r="RBA42" s="881" t="e">
        <v>#N/A</v>
      </c>
      <c r="RBB42" s="881" t="e">
        <v>#N/A</v>
      </c>
      <c r="RBC42" s="881" t="e">
        <v>#N/A</v>
      </c>
      <c r="RBD42" s="881" t="e">
        <v>#N/A</v>
      </c>
      <c r="RBE42" s="881" t="e">
        <v>#N/A</v>
      </c>
      <c r="RBF42" s="881" t="e">
        <v>#N/A</v>
      </c>
      <c r="RBG42" s="881" t="e">
        <v>#N/A</v>
      </c>
      <c r="RBH42" s="881" t="e">
        <v>#N/A</v>
      </c>
      <c r="RBI42" s="881" t="e">
        <v>#N/A</v>
      </c>
      <c r="RBJ42" s="881" t="e">
        <v>#N/A</v>
      </c>
      <c r="RBK42" s="881" t="e">
        <v>#N/A</v>
      </c>
      <c r="RBL42" s="881" t="e">
        <v>#N/A</v>
      </c>
      <c r="RBM42" s="881" t="e">
        <v>#N/A</v>
      </c>
      <c r="RBN42" s="881" t="e">
        <v>#N/A</v>
      </c>
      <c r="RBO42" s="881" t="e">
        <v>#N/A</v>
      </c>
      <c r="RBP42" s="881" t="e">
        <v>#N/A</v>
      </c>
      <c r="RBQ42" s="881" t="e">
        <v>#N/A</v>
      </c>
      <c r="RBR42" s="881" t="e">
        <v>#N/A</v>
      </c>
      <c r="RBS42" s="881" t="e">
        <v>#N/A</v>
      </c>
      <c r="RBT42" s="881" t="e">
        <v>#N/A</v>
      </c>
      <c r="RBU42" s="881" t="e">
        <v>#N/A</v>
      </c>
      <c r="RBV42" s="881" t="e">
        <v>#N/A</v>
      </c>
      <c r="RBW42" s="881" t="e">
        <v>#N/A</v>
      </c>
      <c r="RBX42" s="881" t="e">
        <v>#N/A</v>
      </c>
      <c r="RBY42" s="881" t="e">
        <v>#N/A</v>
      </c>
      <c r="RBZ42" s="881" t="e">
        <v>#N/A</v>
      </c>
      <c r="RCA42" s="881" t="e">
        <v>#N/A</v>
      </c>
      <c r="RCB42" s="881" t="e">
        <v>#N/A</v>
      </c>
      <c r="RCC42" s="881" t="e">
        <v>#N/A</v>
      </c>
      <c r="RCD42" s="881" t="e">
        <v>#N/A</v>
      </c>
      <c r="RCE42" s="881" t="e">
        <v>#N/A</v>
      </c>
      <c r="RCF42" s="881" t="e">
        <v>#N/A</v>
      </c>
      <c r="RCG42" s="881" t="e">
        <v>#N/A</v>
      </c>
      <c r="RCH42" s="881" t="e">
        <v>#N/A</v>
      </c>
      <c r="RCI42" s="881" t="e">
        <v>#N/A</v>
      </c>
      <c r="RCJ42" s="881" t="e">
        <v>#N/A</v>
      </c>
      <c r="RCK42" s="881" t="e">
        <v>#N/A</v>
      </c>
      <c r="RCL42" s="881" t="e">
        <v>#N/A</v>
      </c>
      <c r="RCM42" s="881" t="e">
        <v>#N/A</v>
      </c>
      <c r="RCN42" s="881" t="e">
        <v>#N/A</v>
      </c>
      <c r="RCO42" s="881" t="e">
        <v>#N/A</v>
      </c>
      <c r="RCP42" s="881" t="e">
        <v>#N/A</v>
      </c>
      <c r="RCQ42" s="881" t="e">
        <v>#N/A</v>
      </c>
      <c r="RCR42" s="881" t="e">
        <v>#N/A</v>
      </c>
      <c r="RCS42" s="881" t="e">
        <v>#N/A</v>
      </c>
      <c r="RCT42" s="881" t="e">
        <v>#N/A</v>
      </c>
      <c r="RCU42" s="881" t="e">
        <v>#N/A</v>
      </c>
      <c r="RCV42" s="881" t="e">
        <v>#N/A</v>
      </c>
      <c r="RCW42" s="881" t="e">
        <v>#N/A</v>
      </c>
      <c r="RCX42" s="881" t="e">
        <v>#N/A</v>
      </c>
      <c r="RCY42" s="881" t="e">
        <v>#N/A</v>
      </c>
      <c r="RCZ42" s="881" t="e">
        <v>#N/A</v>
      </c>
      <c r="RDA42" s="881" t="e">
        <v>#N/A</v>
      </c>
      <c r="RDB42" s="881" t="e">
        <v>#N/A</v>
      </c>
      <c r="RDC42" s="881" t="e">
        <v>#N/A</v>
      </c>
      <c r="RDD42" s="881" t="e">
        <v>#N/A</v>
      </c>
      <c r="RDE42" s="881" t="e">
        <v>#N/A</v>
      </c>
      <c r="RDF42" s="881" t="e">
        <v>#N/A</v>
      </c>
      <c r="RDG42" s="881" t="e">
        <v>#N/A</v>
      </c>
      <c r="RDH42" s="881" t="e">
        <v>#N/A</v>
      </c>
      <c r="RDI42" s="881" t="e">
        <v>#N/A</v>
      </c>
      <c r="RDJ42" s="881" t="e">
        <v>#N/A</v>
      </c>
      <c r="RDK42" s="881" t="e">
        <v>#N/A</v>
      </c>
      <c r="RDL42" s="881" t="e">
        <v>#N/A</v>
      </c>
      <c r="RDM42" s="881" t="e">
        <v>#N/A</v>
      </c>
      <c r="RDN42" s="881" t="e">
        <v>#N/A</v>
      </c>
      <c r="RDO42" s="881" t="e">
        <v>#N/A</v>
      </c>
      <c r="RDP42" s="881" t="e">
        <v>#N/A</v>
      </c>
      <c r="RDQ42" s="881" t="e">
        <v>#N/A</v>
      </c>
      <c r="RDR42" s="881" t="e">
        <v>#N/A</v>
      </c>
      <c r="RDS42" s="881" t="e">
        <v>#N/A</v>
      </c>
      <c r="RDT42" s="881" t="e">
        <v>#N/A</v>
      </c>
      <c r="RDU42" s="881" t="e">
        <v>#N/A</v>
      </c>
      <c r="RDV42" s="881" t="e">
        <v>#N/A</v>
      </c>
      <c r="RDW42" s="881" t="e">
        <v>#N/A</v>
      </c>
      <c r="RDX42" s="881" t="e">
        <v>#N/A</v>
      </c>
      <c r="RDY42" s="881" t="e">
        <v>#N/A</v>
      </c>
      <c r="RDZ42" s="881" t="e">
        <v>#N/A</v>
      </c>
      <c r="REA42" s="881" t="e">
        <v>#N/A</v>
      </c>
      <c r="REB42" s="881" t="e">
        <v>#N/A</v>
      </c>
      <c r="REC42" s="881" t="e">
        <v>#N/A</v>
      </c>
      <c r="RED42" s="881" t="e">
        <v>#N/A</v>
      </c>
      <c r="REE42" s="881" t="e">
        <v>#N/A</v>
      </c>
      <c r="REF42" s="881" t="e">
        <v>#N/A</v>
      </c>
      <c r="REG42" s="881" t="e">
        <v>#N/A</v>
      </c>
      <c r="REH42" s="881" t="e">
        <v>#N/A</v>
      </c>
      <c r="REI42" s="881" t="e">
        <v>#N/A</v>
      </c>
      <c r="REJ42" s="881" t="e">
        <v>#N/A</v>
      </c>
      <c r="REK42" s="881" t="e">
        <v>#N/A</v>
      </c>
      <c r="REL42" s="881" t="e">
        <v>#N/A</v>
      </c>
      <c r="REM42" s="881" t="e">
        <v>#N/A</v>
      </c>
      <c r="REN42" s="881" t="e">
        <v>#N/A</v>
      </c>
      <c r="REO42" s="881" t="e">
        <v>#N/A</v>
      </c>
      <c r="REP42" s="881" t="e">
        <v>#N/A</v>
      </c>
      <c r="REQ42" s="881" t="e">
        <v>#N/A</v>
      </c>
      <c r="RER42" s="881" t="e">
        <v>#N/A</v>
      </c>
      <c r="RES42" s="881" t="e">
        <v>#N/A</v>
      </c>
      <c r="RET42" s="881" t="e">
        <v>#N/A</v>
      </c>
      <c r="REU42" s="881" t="e">
        <v>#N/A</v>
      </c>
      <c r="REV42" s="881" t="e">
        <v>#N/A</v>
      </c>
      <c r="REW42" s="881" t="e">
        <v>#N/A</v>
      </c>
      <c r="REX42" s="881" t="e">
        <v>#N/A</v>
      </c>
      <c r="REY42" s="881" t="e">
        <v>#N/A</v>
      </c>
      <c r="REZ42" s="881" t="e">
        <v>#N/A</v>
      </c>
      <c r="RFA42" s="881" t="e">
        <v>#N/A</v>
      </c>
      <c r="RFB42" s="881" t="e">
        <v>#N/A</v>
      </c>
      <c r="RFC42" s="881" t="e">
        <v>#N/A</v>
      </c>
      <c r="RFD42" s="881" t="e">
        <v>#N/A</v>
      </c>
      <c r="RFE42" s="881" t="e">
        <v>#N/A</v>
      </c>
      <c r="RFF42" s="881" t="e">
        <v>#N/A</v>
      </c>
      <c r="RFG42" s="881" t="e">
        <v>#N/A</v>
      </c>
      <c r="RFH42" s="881" t="e">
        <v>#N/A</v>
      </c>
      <c r="RFI42" s="881" t="e">
        <v>#N/A</v>
      </c>
      <c r="RFJ42" s="881" t="e">
        <v>#N/A</v>
      </c>
      <c r="RFK42" s="881" t="e">
        <v>#N/A</v>
      </c>
      <c r="RFL42" s="881" t="e">
        <v>#N/A</v>
      </c>
      <c r="RFM42" s="881" t="e">
        <v>#N/A</v>
      </c>
      <c r="RFN42" s="881" t="e">
        <v>#N/A</v>
      </c>
      <c r="RFO42" s="881" t="e">
        <v>#N/A</v>
      </c>
      <c r="RFP42" s="881" t="e">
        <v>#N/A</v>
      </c>
      <c r="RFQ42" s="881" t="e">
        <v>#N/A</v>
      </c>
      <c r="RFR42" s="881" t="e">
        <v>#N/A</v>
      </c>
      <c r="RFS42" s="881" t="e">
        <v>#N/A</v>
      </c>
      <c r="RFT42" s="881" t="e">
        <v>#N/A</v>
      </c>
      <c r="RFU42" s="881" t="e">
        <v>#N/A</v>
      </c>
      <c r="RFV42" s="881" t="e">
        <v>#N/A</v>
      </c>
      <c r="RFW42" s="881" t="e">
        <v>#N/A</v>
      </c>
      <c r="RFX42" s="881" t="e">
        <v>#N/A</v>
      </c>
      <c r="RFY42" s="881" t="e">
        <v>#N/A</v>
      </c>
      <c r="RFZ42" s="881" t="e">
        <v>#N/A</v>
      </c>
      <c r="RGA42" s="881" t="e">
        <v>#N/A</v>
      </c>
      <c r="RGB42" s="881" t="e">
        <v>#N/A</v>
      </c>
      <c r="RGC42" s="881" t="e">
        <v>#N/A</v>
      </c>
      <c r="RGD42" s="881" t="e">
        <v>#N/A</v>
      </c>
      <c r="RGE42" s="881" t="e">
        <v>#N/A</v>
      </c>
      <c r="RGF42" s="881" t="e">
        <v>#N/A</v>
      </c>
      <c r="RGG42" s="881" t="e">
        <v>#N/A</v>
      </c>
      <c r="RGH42" s="881" t="e">
        <v>#N/A</v>
      </c>
      <c r="RGI42" s="881" t="e">
        <v>#N/A</v>
      </c>
      <c r="RGJ42" s="881" t="e">
        <v>#N/A</v>
      </c>
      <c r="RGK42" s="881" t="e">
        <v>#N/A</v>
      </c>
      <c r="RGL42" s="881" t="e">
        <v>#N/A</v>
      </c>
      <c r="RGM42" s="881" t="e">
        <v>#N/A</v>
      </c>
      <c r="RGN42" s="881" t="e">
        <v>#N/A</v>
      </c>
      <c r="RGO42" s="881" t="e">
        <v>#N/A</v>
      </c>
      <c r="RGP42" s="881" t="e">
        <v>#N/A</v>
      </c>
      <c r="RGQ42" s="881" t="e">
        <v>#N/A</v>
      </c>
      <c r="RGR42" s="881" t="e">
        <v>#N/A</v>
      </c>
      <c r="RGS42" s="881" t="e">
        <v>#N/A</v>
      </c>
      <c r="RGT42" s="881" t="e">
        <v>#N/A</v>
      </c>
      <c r="RGU42" s="881" t="e">
        <v>#N/A</v>
      </c>
      <c r="RGV42" s="881" t="e">
        <v>#N/A</v>
      </c>
      <c r="RGW42" s="881" t="e">
        <v>#N/A</v>
      </c>
      <c r="RGX42" s="881" t="e">
        <v>#N/A</v>
      </c>
      <c r="RGY42" s="881" t="e">
        <v>#N/A</v>
      </c>
      <c r="RGZ42" s="881" t="e">
        <v>#N/A</v>
      </c>
      <c r="RHA42" s="881" t="e">
        <v>#N/A</v>
      </c>
      <c r="RHB42" s="881" t="e">
        <v>#N/A</v>
      </c>
      <c r="RHC42" s="881" t="e">
        <v>#N/A</v>
      </c>
      <c r="RHD42" s="881" t="e">
        <v>#N/A</v>
      </c>
      <c r="RHE42" s="881" t="e">
        <v>#N/A</v>
      </c>
      <c r="RHF42" s="881" t="e">
        <v>#N/A</v>
      </c>
      <c r="RHG42" s="881" t="e">
        <v>#N/A</v>
      </c>
      <c r="RHH42" s="881" t="e">
        <v>#N/A</v>
      </c>
      <c r="RHI42" s="881" t="e">
        <v>#N/A</v>
      </c>
      <c r="RHJ42" s="881" t="e">
        <v>#N/A</v>
      </c>
      <c r="RHK42" s="881" t="e">
        <v>#N/A</v>
      </c>
      <c r="RHL42" s="881" t="e">
        <v>#N/A</v>
      </c>
      <c r="RHM42" s="881" t="e">
        <v>#N/A</v>
      </c>
      <c r="RHN42" s="881" t="e">
        <v>#N/A</v>
      </c>
      <c r="RHO42" s="881" t="e">
        <v>#N/A</v>
      </c>
      <c r="RHP42" s="881" t="e">
        <v>#N/A</v>
      </c>
      <c r="RHQ42" s="881" t="e">
        <v>#N/A</v>
      </c>
      <c r="RHR42" s="881" t="e">
        <v>#N/A</v>
      </c>
      <c r="RHS42" s="881" t="e">
        <v>#N/A</v>
      </c>
      <c r="RHT42" s="881" t="e">
        <v>#N/A</v>
      </c>
      <c r="RHU42" s="881" t="e">
        <v>#N/A</v>
      </c>
      <c r="RHV42" s="881" t="e">
        <v>#N/A</v>
      </c>
      <c r="RHW42" s="881" t="e">
        <v>#N/A</v>
      </c>
      <c r="RHX42" s="881" t="e">
        <v>#N/A</v>
      </c>
      <c r="RHY42" s="881" t="e">
        <v>#N/A</v>
      </c>
      <c r="RHZ42" s="881" t="e">
        <v>#N/A</v>
      </c>
      <c r="RIA42" s="881" t="e">
        <v>#N/A</v>
      </c>
      <c r="RIB42" s="881" t="e">
        <v>#N/A</v>
      </c>
      <c r="RIC42" s="881" t="e">
        <v>#N/A</v>
      </c>
      <c r="RID42" s="881" t="e">
        <v>#N/A</v>
      </c>
      <c r="RIE42" s="881" t="e">
        <v>#N/A</v>
      </c>
      <c r="RIF42" s="881" t="e">
        <v>#N/A</v>
      </c>
      <c r="RIG42" s="881" t="e">
        <v>#N/A</v>
      </c>
      <c r="RIH42" s="881" t="e">
        <v>#N/A</v>
      </c>
      <c r="RII42" s="881" t="e">
        <v>#N/A</v>
      </c>
      <c r="RIJ42" s="881" t="e">
        <v>#N/A</v>
      </c>
      <c r="RIK42" s="881" t="e">
        <v>#N/A</v>
      </c>
      <c r="RIL42" s="881" t="e">
        <v>#N/A</v>
      </c>
      <c r="RIM42" s="881" t="e">
        <v>#N/A</v>
      </c>
      <c r="RIN42" s="881" t="e">
        <v>#N/A</v>
      </c>
      <c r="RIO42" s="881" t="e">
        <v>#N/A</v>
      </c>
      <c r="RIP42" s="881" t="e">
        <v>#N/A</v>
      </c>
      <c r="RIQ42" s="881" t="e">
        <v>#N/A</v>
      </c>
      <c r="RIR42" s="881" t="e">
        <v>#N/A</v>
      </c>
      <c r="RIS42" s="881" t="e">
        <v>#N/A</v>
      </c>
      <c r="RIT42" s="881" t="e">
        <v>#N/A</v>
      </c>
      <c r="RIU42" s="881" t="e">
        <v>#N/A</v>
      </c>
      <c r="RIV42" s="881" t="e">
        <v>#N/A</v>
      </c>
      <c r="RIW42" s="881" t="e">
        <v>#N/A</v>
      </c>
      <c r="RIX42" s="881" t="e">
        <v>#N/A</v>
      </c>
      <c r="RIY42" s="881" t="e">
        <v>#N/A</v>
      </c>
      <c r="RIZ42" s="881" t="e">
        <v>#N/A</v>
      </c>
      <c r="RJA42" s="881" t="e">
        <v>#N/A</v>
      </c>
      <c r="RJB42" s="881" t="e">
        <v>#N/A</v>
      </c>
      <c r="RJC42" s="881" t="e">
        <v>#N/A</v>
      </c>
      <c r="RJD42" s="881" t="e">
        <v>#N/A</v>
      </c>
      <c r="RJE42" s="881" t="e">
        <v>#N/A</v>
      </c>
      <c r="RJF42" s="881" t="e">
        <v>#N/A</v>
      </c>
      <c r="RJG42" s="881" t="e">
        <v>#N/A</v>
      </c>
      <c r="RJH42" s="881" t="e">
        <v>#N/A</v>
      </c>
      <c r="RJI42" s="881" t="e">
        <v>#N/A</v>
      </c>
      <c r="RJJ42" s="881" t="e">
        <v>#N/A</v>
      </c>
      <c r="RJK42" s="881" t="e">
        <v>#N/A</v>
      </c>
      <c r="RJL42" s="881" t="e">
        <v>#N/A</v>
      </c>
      <c r="RJM42" s="881" t="e">
        <v>#N/A</v>
      </c>
      <c r="RJN42" s="881" t="e">
        <v>#N/A</v>
      </c>
      <c r="RJO42" s="881" t="e">
        <v>#N/A</v>
      </c>
      <c r="RJP42" s="881" t="e">
        <v>#N/A</v>
      </c>
      <c r="RJQ42" s="881" t="e">
        <v>#N/A</v>
      </c>
      <c r="RJR42" s="881" t="e">
        <v>#N/A</v>
      </c>
      <c r="RJS42" s="881" t="e">
        <v>#N/A</v>
      </c>
      <c r="RJT42" s="881" t="e">
        <v>#N/A</v>
      </c>
      <c r="RJU42" s="881" t="e">
        <v>#N/A</v>
      </c>
      <c r="RJV42" s="881" t="e">
        <v>#N/A</v>
      </c>
      <c r="RJW42" s="881" t="e">
        <v>#N/A</v>
      </c>
      <c r="RJX42" s="881" t="e">
        <v>#N/A</v>
      </c>
      <c r="RJY42" s="881" t="e">
        <v>#N/A</v>
      </c>
      <c r="RJZ42" s="881" t="e">
        <v>#N/A</v>
      </c>
      <c r="RKA42" s="881" t="e">
        <v>#N/A</v>
      </c>
      <c r="RKB42" s="881" t="e">
        <v>#N/A</v>
      </c>
      <c r="RKC42" s="881" t="e">
        <v>#N/A</v>
      </c>
      <c r="RKD42" s="881" t="e">
        <v>#N/A</v>
      </c>
      <c r="RKE42" s="881" t="e">
        <v>#N/A</v>
      </c>
      <c r="RKF42" s="881" t="e">
        <v>#N/A</v>
      </c>
      <c r="RKG42" s="881" t="e">
        <v>#N/A</v>
      </c>
      <c r="RKH42" s="881" t="e">
        <v>#N/A</v>
      </c>
      <c r="RKI42" s="881" t="e">
        <v>#N/A</v>
      </c>
      <c r="RKJ42" s="881" t="e">
        <v>#N/A</v>
      </c>
      <c r="RKK42" s="881" t="e">
        <v>#N/A</v>
      </c>
      <c r="RKL42" s="881" t="e">
        <v>#N/A</v>
      </c>
      <c r="RKM42" s="881" t="e">
        <v>#N/A</v>
      </c>
      <c r="RKN42" s="881" t="e">
        <v>#N/A</v>
      </c>
      <c r="RKO42" s="881" t="e">
        <v>#N/A</v>
      </c>
      <c r="RKP42" s="881" t="e">
        <v>#N/A</v>
      </c>
      <c r="RKQ42" s="881" t="e">
        <v>#N/A</v>
      </c>
      <c r="RKR42" s="881" t="e">
        <v>#N/A</v>
      </c>
      <c r="RKS42" s="881" t="e">
        <v>#N/A</v>
      </c>
      <c r="RKT42" s="881" t="e">
        <v>#N/A</v>
      </c>
      <c r="RKU42" s="881" t="e">
        <v>#N/A</v>
      </c>
      <c r="RKV42" s="881" t="e">
        <v>#N/A</v>
      </c>
      <c r="RKW42" s="881" t="e">
        <v>#N/A</v>
      </c>
      <c r="RKX42" s="881" t="e">
        <v>#N/A</v>
      </c>
      <c r="RKY42" s="881" t="e">
        <v>#N/A</v>
      </c>
      <c r="RKZ42" s="881" t="e">
        <v>#N/A</v>
      </c>
      <c r="RLA42" s="881" t="e">
        <v>#N/A</v>
      </c>
      <c r="RLB42" s="881" t="e">
        <v>#N/A</v>
      </c>
      <c r="RLC42" s="881" t="e">
        <v>#N/A</v>
      </c>
      <c r="RLD42" s="881" t="e">
        <v>#N/A</v>
      </c>
      <c r="RLE42" s="881" t="e">
        <v>#N/A</v>
      </c>
      <c r="RLF42" s="881" t="e">
        <v>#N/A</v>
      </c>
      <c r="RLG42" s="881" t="e">
        <v>#N/A</v>
      </c>
      <c r="RLH42" s="881" t="e">
        <v>#N/A</v>
      </c>
      <c r="RLI42" s="881" t="e">
        <v>#N/A</v>
      </c>
      <c r="RLJ42" s="881" t="e">
        <v>#N/A</v>
      </c>
      <c r="RLK42" s="881" t="e">
        <v>#N/A</v>
      </c>
      <c r="RLL42" s="881" t="e">
        <v>#N/A</v>
      </c>
      <c r="RLM42" s="881" t="e">
        <v>#N/A</v>
      </c>
      <c r="RLN42" s="881" t="e">
        <v>#N/A</v>
      </c>
      <c r="RLO42" s="881" t="e">
        <v>#N/A</v>
      </c>
      <c r="RLP42" s="881" t="e">
        <v>#N/A</v>
      </c>
      <c r="RLQ42" s="881" t="e">
        <v>#N/A</v>
      </c>
      <c r="RLR42" s="881" t="e">
        <v>#N/A</v>
      </c>
      <c r="RLS42" s="881" t="e">
        <v>#N/A</v>
      </c>
      <c r="RLT42" s="881" t="e">
        <v>#N/A</v>
      </c>
      <c r="RLU42" s="881" t="e">
        <v>#N/A</v>
      </c>
      <c r="RLV42" s="881" t="e">
        <v>#N/A</v>
      </c>
      <c r="RLW42" s="881" t="e">
        <v>#N/A</v>
      </c>
      <c r="RLX42" s="881" t="e">
        <v>#N/A</v>
      </c>
      <c r="RLY42" s="881" t="e">
        <v>#N/A</v>
      </c>
      <c r="RLZ42" s="881" t="e">
        <v>#N/A</v>
      </c>
      <c r="RMA42" s="881" t="e">
        <v>#N/A</v>
      </c>
      <c r="RMB42" s="881" t="e">
        <v>#N/A</v>
      </c>
      <c r="RMC42" s="881" t="e">
        <v>#N/A</v>
      </c>
      <c r="RMD42" s="881" t="e">
        <v>#N/A</v>
      </c>
      <c r="RME42" s="881" t="e">
        <v>#N/A</v>
      </c>
      <c r="RMF42" s="881" t="e">
        <v>#N/A</v>
      </c>
      <c r="RMG42" s="881" t="e">
        <v>#N/A</v>
      </c>
      <c r="RMH42" s="881" t="e">
        <v>#N/A</v>
      </c>
      <c r="RMI42" s="881" t="e">
        <v>#N/A</v>
      </c>
      <c r="RMJ42" s="881" t="e">
        <v>#N/A</v>
      </c>
      <c r="RMK42" s="881" t="e">
        <v>#N/A</v>
      </c>
      <c r="RML42" s="881" t="e">
        <v>#N/A</v>
      </c>
      <c r="RMM42" s="881" t="e">
        <v>#N/A</v>
      </c>
      <c r="RMN42" s="881" t="e">
        <v>#N/A</v>
      </c>
      <c r="RMO42" s="881" t="e">
        <v>#N/A</v>
      </c>
      <c r="RMP42" s="881" t="e">
        <v>#N/A</v>
      </c>
      <c r="RMQ42" s="881" t="e">
        <v>#N/A</v>
      </c>
      <c r="RMR42" s="881" t="e">
        <v>#N/A</v>
      </c>
      <c r="RMS42" s="881" t="e">
        <v>#N/A</v>
      </c>
      <c r="RMT42" s="881" t="e">
        <v>#N/A</v>
      </c>
      <c r="RMU42" s="881" t="e">
        <v>#N/A</v>
      </c>
      <c r="RMV42" s="881" t="e">
        <v>#N/A</v>
      </c>
      <c r="RMW42" s="881" t="e">
        <v>#N/A</v>
      </c>
      <c r="RMX42" s="881" t="e">
        <v>#N/A</v>
      </c>
      <c r="RMY42" s="881" t="e">
        <v>#N/A</v>
      </c>
      <c r="RMZ42" s="881" t="e">
        <v>#N/A</v>
      </c>
      <c r="RNA42" s="881" t="e">
        <v>#N/A</v>
      </c>
      <c r="RNB42" s="881" t="e">
        <v>#N/A</v>
      </c>
      <c r="RNC42" s="881" t="e">
        <v>#N/A</v>
      </c>
      <c r="RND42" s="881" t="e">
        <v>#N/A</v>
      </c>
      <c r="RNE42" s="881" t="e">
        <v>#N/A</v>
      </c>
      <c r="RNF42" s="881" t="e">
        <v>#N/A</v>
      </c>
      <c r="RNG42" s="881" t="e">
        <v>#N/A</v>
      </c>
      <c r="RNH42" s="881" t="e">
        <v>#N/A</v>
      </c>
      <c r="RNI42" s="881" t="e">
        <v>#N/A</v>
      </c>
      <c r="RNJ42" s="881" t="e">
        <v>#N/A</v>
      </c>
      <c r="RNK42" s="881" t="e">
        <v>#N/A</v>
      </c>
      <c r="RNL42" s="881" t="e">
        <v>#N/A</v>
      </c>
      <c r="RNM42" s="881" t="e">
        <v>#N/A</v>
      </c>
      <c r="RNN42" s="881" t="e">
        <v>#N/A</v>
      </c>
      <c r="RNO42" s="881" t="e">
        <v>#N/A</v>
      </c>
      <c r="RNP42" s="881" t="e">
        <v>#N/A</v>
      </c>
      <c r="RNQ42" s="881" t="e">
        <v>#N/A</v>
      </c>
      <c r="RNR42" s="881" t="e">
        <v>#N/A</v>
      </c>
      <c r="RNS42" s="881" t="e">
        <v>#N/A</v>
      </c>
      <c r="RNT42" s="881" t="e">
        <v>#N/A</v>
      </c>
      <c r="RNU42" s="881" t="e">
        <v>#N/A</v>
      </c>
      <c r="RNV42" s="881" t="e">
        <v>#N/A</v>
      </c>
      <c r="RNW42" s="881" t="e">
        <v>#N/A</v>
      </c>
      <c r="RNX42" s="881" t="e">
        <v>#N/A</v>
      </c>
      <c r="RNY42" s="881" t="e">
        <v>#N/A</v>
      </c>
      <c r="RNZ42" s="881" t="e">
        <v>#N/A</v>
      </c>
      <c r="ROA42" s="881" t="e">
        <v>#N/A</v>
      </c>
      <c r="ROB42" s="881" t="e">
        <v>#N/A</v>
      </c>
      <c r="ROC42" s="881" t="e">
        <v>#N/A</v>
      </c>
      <c r="ROD42" s="881" t="e">
        <v>#N/A</v>
      </c>
      <c r="ROE42" s="881" t="e">
        <v>#N/A</v>
      </c>
      <c r="ROF42" s="881" t="e">
        <v>#N/A</v>
      </c>
      <c r="ROG42" s="881" t="e">
        <v>#N/A</v>
      </c>
      <c r="ROH42" s="881" t="e">
        <v>#N/A</v>
      </c>
      <c r="ROI42" s="881" t="e">
        <v>#N/A</v>
      </c>
      <c r="ROJ42" s="881" t="e">
        <v>#N/A</v>
      </c>
      <c r="ROK42" s="881" t="e">
        <v>#N/A</v>
      </c>
      <c r="ROL42" s="881" t="e">
        <v>#N/A</v>
      </c>
      <c r="ROM42" s="881" t="e">
        <v>#N/A</v>
      </c>
      <c r="RON42" s="881" t="e">
        <v>#N/A</v>
      </c>
      <c r="ROO42" s="881" t="e">
        <v>#N/A</v>
      </c>
      <c r="ROP42" s="881" t="e">
        <v>#N/A</v>
      </c>
      <c r="ROQ42" s="881" t="e">
        <v>#N/A</v>
      </c>
      <c r="ROR42" s="881" t="e">
        <v>#N/A</v>
      </c>
      <c r="ROS42" s="881" t="e">
        <v>#N/A</v>
      </c>
      <c r="ROT42" s="881" t="e">
        <v>#N/A</v>
      </c>
      <c r="ROU42" s="881" t="e">
        <v>#N/A</v>
      </c>
      <c r="ROV42" s="881" t="e">
        <v>#N/A</v>
      </c>
      <c r="ROW42" s="881" t="e">
        <v>#N/A</v>
      </c>
      <c r="ROX42" s="881" t="e">
        <v>#N/A</v>
      </c>
      <c r="ROY42" s="881" t="e">
        <v>#N/A</v>
      </c>
      <c r="ROZ42" s="881" t="e">
        <v>#N/A</v>
      </c>
      <c r="RPA42" s="881" t="e">
        <v>#N/A</v>
      </c>
      <c r="RPB42" s="881" t="e">
        <v>#N/A</v>
      </c>
      <c r="RPC42" s="881" t="e">
        <v>#N/A</v>
      </c>
      <c r="RPD42" s="881" t="e">
        <v>#N/A</v>
      </c>
      <c r="RPE42" s="881" t="e">
        <v>#N/A</v>
      </c>
      <c r="RPF42" s="881" t="e">
        <v>#N/A</v>
      </c>
      <c r="RPG42" s="881" t="e">
        <v>#N/A</v>
      </c>
      <c r="RPH42" s="881" t="e">
        <v>#N/A</v>
      </c>
      <c r="RPI42" s="881" t="e">
        <v>#N/A</v>
      </c>
      <c r="RPJ42" s="881" t="e">
        <v>#N/A</v>
      </c>
      <c r="RPK42" s="881" t="e">
        <v>#N/A</v>
      </c>
      <c r="RPL42" s="881" t="e">
        <v>#N/A</v>
      </c>
      <c r="RPM42" s="881" t="e">
        <v>#N/A</v>
      </c>
      <c r="RPN42" s="881" t="e">
        <v>#N/A</v>
      </c>
      <c r="RPO42" s="881" t="e">
        <v>#N/A</v>
      </c>
      <c r="RPP42" s="881" t="e">
        <v>#N/A</v>
      </c>
      <c r="RPQ42" s="881" t="e">
        <v>#N/A</v>
      </c>
      <c r="RPR42" s="881" t="e">
        <v>#N/A</v>
      </c>
      <c r="RPS42" s="881" t="e">
        <v>#N/A</v>
      </c>
      <c r="RPT42" s="881" t="e">
        <v>#N/A</v>
      </c>
      <c r="RPU42" s="881" t="e">
        <v>#N/A</v>
      </c>
      <c r="RPV42" s="881" t="e">
        <v>#N/A</v>
      </c>
      <c r="RPW42" s="881" t="e">
        <v>#N/A</v>
      </c>
      <c r="RPX42" s="881" t="e">
        <v>#N/A</v>
      </c>
      <c r="RPY42" s="881" t="e">
        <v>#N/A</v>
      </c>
      <c r="RPZ42" s="881" t="e">
        <v>#N/A</v>
      </c>
      <c r="RQA42" s="881" t="e">
        <v>#N/A</v>
      </c>
      <c r="RQB42" s="881" t="e">
        <v>#N/A</v>
      </c>
      <c r="RQC42" s="881" t="e">
        <v>#N/A</v>
      </c>
      <c r="RQD42" s="881" t="e">
        <v>#N/A</v>
      </c>
      <c r="RQE42" s="881" t="e">
        <v>#N/A</v>
      </c>
      <c r="RQF42" s="881" t="e">
        <v>#N/A</v>
      </c>
      <c r="RQG42" s="881" t="e">
        <v>#N/A</v>
      </c>
      <c r="RQH42" s="881" t="e">
        <v>#N/A</v>
      </c>
      <c r="RQI42" s="881" t="e">
        <v>#N/A</v>
      </c>
      <c r="RQJ42" s="881" t="e">
        <v>#N/A</v>
      </c>
      <c r="RQK42" s="881" t="e">
        <v>#N/A</v>
      </c>
      <c r="RQL42" s="881" t="e">
        <v>#N/A</v>
      </c>
      <c r="RQM42" s="881" t="e">
        <v>#N/A</v>
      </c>
      <c r="RQN42" s="881" t="e">
        <v>#N/A</v>
      </c>
      <c r="RQO42" s="881" t="e">
        <v>#N/A</v>
      </c>
      <c r="RQP42" s="881" t="e">
        <v>#N/A</v>
      </c>
      <c r="RQQ42" s="881" t="e">
        <v>#N/A</v>
      </c>
      <c r="RQR42" s="881" t="e">
        <v>#N/A</v>
      </c>
      <c r="RQS42" s="881" t="e">
        <v>#N/A</v>
      </c>
      <c r="RQT42" s="881" t="e">
        <v>#N/A</v>
      </c>
      <c r="RQU42" s="881" t="e">
        <v>#N/A</v>
      </c>
      <c r="RQV42" s="881" t="e">
        <v>#N/A</v>
      </c>
      <c r="RQW42" s="881" t="e">
        <v>#N/A</v>
      </c>
      <c r="RQX42" s="881" t="e">
        <v>#N/A</v>
      </c>
      <c r="RQY42" s="881" t="e">
        <v>#N/A</v>
      </c>
      <c r="RQZ42" s="881" t="e">
        <v>#N/A</v>
      </c>
      <c r="RRA42" s="881" t="e">
        <v>#N/A</v>
      </c>
      <c r="RRB42" s="881" t="e">
        <v>#N/A</v>
      </c>
      <c r="RRC42" s="881" t="e">
        <v>#N/A</v>
      </c>
      <c r="RRD42" s="881" t="e">
        <v>#N/A</v>
      </c>
      <c r="RRE42" s="881" t="e">
        <v>#N/A</v>
      </c>
      <c r="RRF42" s="881" t="e">
        <v>#N/A</v>
      </c>
      <c r="RRG42" s="881" t="e">
        <v>#N/A</v>
      </c>
      <c r="RRH42" s="881" t="e">
        <v>#N/A</v>
      </c>
      <c r="RRI42" s="881" t="e">
        <v>#N/A</v>
      </c>
      <c r="RRJ42" s="881" t="e">
        <v>#N/A</v>
      </c>
      <c r="RRK42" s="881" t="e">
        <v>#N/A</v>
      </c>
      <c r="RRL42" s="881" t="e">
        <v>#N/A</v>
      </c>
      <c r="RRM42" s="881" t="e">
        <v>#N/A</v>
      </c>
      <c r="RRN42" s="881" t="e">
        <v>#N/A</v>
      </c>
      <c r="RRO42" s="881" t="e">
        <v>#N/A</v>
      </c>
      <c r="RRP42" s="881" t="e">
        <v>#N/A</v>
      </c>
      <c r="RRQ42" s="881" t="e">
        <v>#N/A</v>
      </c>
      <c r="RRR42" s="881" t="e">
        <v>#N/A</v>
      </c>
      <c r="RRS42" s="881" t="e">
        <v>#N/A</v>
      </c>
      <c r="RRT42" s="881" t="e">
        <v>#N/A</v>
      </c>
      <c r="RRU42" s="881" t="e">
        <v>#N/A</v>
      </c>
      <c r="RRV42" s="881" t="e">
        <v>#N/A</v>
      </c>
      <c r="RRW42" s="881" t="e">
        <v>#N/A</v>
      </c>
      <c r="RRX42" s="881" t="e">
        <v>#N/A</v>
      </c>
      <c r="RRY42" s="881" t="e">
        <v>#N/A</v>
      </c>
      <c r="RRZ42" s="881" t="e">
        <v>#N/A</v>
      </c>
      <c r="RSA42" s="881" t="e">
        <v>#N/A</v>
      </c>
      <c r="RSB42" s="881" t="e">
        <v>#N/A</v>
      </c>
      <c r="RSC42" s="881" t="e">
        <v>#N/A</v>
      </c>
      <c r="RSD42" s="881" t="e">
        <v>#N/A</v>
      </c>
      <c r="RSE42" s="881" t="e">
        <v>#N/A</v>
      </c>
      <c r="RSF42" s="881" t="e">
        <v>#N/A</v>
      </c>
      <c r="RSG42" s="881" t="e">
        <v>#N/A</v>
      </c>
      <c r="RSH42" s="881" t="e">
        <v>#N/A</v>
      </c>
      <c r="RSI42" s="881" t="e">
        <v>#N/A</v>
      </c>
      <c r="RSJ42" s="881" t="e">
        <v>#N/A</v>
      </c>
      <c r="RSK42" s="881" t="e">
        <v>#N/A</v>
      </c>
      <c r="RSL42" s="881" t="e">
        <v>#N/A</v>
      </c>
      <c r="RSM42" s="881" t="e">
        <v>#N/A</v>
      </c>
      <c r="RSN42" s="881" t="e">
        <v>#N/A</v>
      </c>
      <c r="RSO42" s="881" t="e">
        <v>#N/A</v>
      </c>
      <c r="RSP42" s="881" t="e">
        <v>#N/A</v>
      </c>
      <c r="RSQ42" s="881" t="e">
        <v>#N/A</v>
      </c>
      <c r="RSR42" s="881" t="e">
        <v>#N/A</v>
      </c>
      <c r="RSS42" s="881" t="e">
        <v>#N/A</v>
      </c>
      <c r="RST42" s="881" t="e">
        <v>#N/A</v>
      </c>
      <c r="RSU42" s="881" t="e">
        <v>#N/A</v>
      </c>
      <c r="RSV42" s="881" t="e">
        <v>#N/A</v>
      </c>
      <c r="RSW42" s="881" t="e">
        <v>#N/A</v>
      </c>
      <c r="RSX42" s="881" t="e">
        <v>#N/A</v>
      </c>
      <c r="RSY42" s="881" t="e">
        <v>#N/A</v>
      </c>
      <c r="RSZ42" s="881" t="e">
        <v>#N/A</v>
      </c>
      <c r="RTA42" s="881" t="e">
        <v>#N/A</v>
      </c>
      <c r="RTB42" s="881" t="e">
        <v>#N/A</v>
      </c>
      <c r="RTC42" s="881" t="e">
        <v>#N/A</v>
      </c>
      <c r="RTD42" s="881" t="e">
        <v>#N/A</v>
      </c>
      <c r="RTE42" s="881" t="e">
        <v>#N/A</v>
      </c>
      <c r="RTF42" s="881" t="e">
        <v>#N/A</v>
      </c>
      <c r="RTG42" s="881" t="e">
        <v>#N/A</v>
      </c>
      <c r="RTH42" s="881" t="e">
        <v>#N/A</v>
      </c>
      <c r="RTI42" s="881" t="e">
        <v>#N/A</v>
      </c>
      <c r="RTJ42" s="881" t="e">
        <v>#N/A</v>
      </c>
      <c r="RTK42" s="881" t="e">
        <v>#N/A</v>
      </c>
      <c r="RTL42" s="881" t="e">
        <v>#N/A</v>
      </c>
      <c r="RTM42" s="881" t="e">
        <v>#N/A</v>
      </c>
      <c r="RTN42" s="881" t="e">
        <v>#N/A</v>
      </c>
      <c r="RTO42" s="881" t="e">
        <v>#N/A</v>
      </c>
      <c r="RTP42" s="881" t="e">
        <v>#N/A</v>
      </c>
      <c r="RTQ42" s="881" t="e">
        <v>#N/A</v>
      </c>
      <c r="RTR42" s="881" t="e">
        <v>#N/A</v>
      </c>
      <c r="RTS42" s="881" t="e">
        <v>#N/A</v>
      </c>
      <c r="RTT42" s="881" t="e">
        <v>#N/A</v>
      </c>
      <c r="RTU42" s="881" t="e">
        <v>#N/A</v>
      </c>
      <c r="RTV42" s="881" t="e">
        <v>#N/A</v>
      </c>
      <c r="RTW42" s="881" t="e">
        <v>#N/A</v>
      </c>
      <c r="RTX42" s="881" t="e">
        <v>#N/A</v>
      </c>
      <c r="RTY42" s="881" t="e">
        <v>#N/A</v>
      </c>
      <c r="RTZ42" s="881" t="e">
        <v>#N/A</v>
      </c>
      <c r="RUA42" s="881" t="e">
        <v>#N/A</v>
      </c>
      <c r="RUB42" s="881" t="e">
        <v>#N/A</v>
      </c>
      <c r="RUC42" s="881" t="e">
        <v>#N/A</v>
      </c>
      <c r="RUD42" s="881" t="e">
        <v>#N/A</v>
      </c>
      <c r="RUE42" s="881" t="e">
        <v>#N/A</v>
      </c>
      <c r="RUF42" s="881" t="e">
        <v>#N/A</v>
      </c>
      <c r="RUG42" s="881" t="e">
        <v>#N/A</v>
      </c>
      <c r="RUH42" s="881" t="e">
        <v>#N/A</v>
      </c>
      <c r="RUI42" s="881" t="e">
        <v>#N/A</v>
      </c>
      <c r="RUJ42" s="881" t="e">
        <v>#N/A</v>
      </c>
      <c r="RUK42" s="881" t="e">
        <v>#N/A</v>
      </c>
      <c r="RUL42" s="881" t="e">
        <v>#N/A</v>
      </c>
      <c r="RUM42" s="881" t="e">
        <v>#N/A</v>
      </c>
      <c r="RUN42" s="881" t="e">
        <v>#N/A</v>
      </c>
      <c r="RUO42" s="881" t="e">
        <v>#N/A</v>
      </c>
      <c r="RUP42" s="881" t="e">
        <v>#N/A</v>
      </c>
      <c r="RUQ42" s="881" t="e">
        <v>#N/A</v>
      </c>
      <c r="RUR42" s="881" t="e">
        <v>#N/A</v>
      </c>
      <c r="RUS42" s="881" t="e">
        <v>#N/A</v>
      </c>
      <c r="RUT42" s="881" t="e">
        <v>#N/A</v>
      </c>
      <c r="RUU42" s="881" t="e">
        <v>#N/A</v>
      </c>
      <c r="RUV42" s="881" t="e">
        <v>#N/A</v>
      </c>
      <c r="RUW42" s="881" t="e">
        <v>#N/A</v>
      </c>
      <c r="RUX42" s="881" t="e">
        <v>#N/A</v>
      </c>
      <c r="RUY42" s="881" t="e">
        <v>#N/A</v>
      </c>
      <c r="RUZ42" s="881" t="e">
        <v>#N/A</v>
      </c>
      <c r="RVA42" s="881" t="e">
        <v>#N/A</v>
      </c>
      <c r="RVB42" s="881" t="e">
        <v>#N/A</v>
      </c>
      <c r="RVC42" s="881" t="e">
        <v>#N/A</v>
      </c>
      <c r="RVD42" s="881" t="e">
        <v>#N/A</v>
      </c>
      <c r="RVE42" s="881" t="e">
        <v>#N/A</v>
      </c>
      <c r="RVF42" s="881" t="e">
        <v>#N/A</v>
      </c>
      <c r="RVG42" s="881" t="e">
        <v>#N/A</v>
      </c>
      <c r="RVH42" s="881" t="e">
        <v>#N/A</v>
      </c>
      <c r="RVI42" s="881" t="e">
        <v>#N/A</v>
      </c>
      <c r="RVJ42" s="881" t="e">
        <v>#N/A</v>
      </c>
      <c r="RVK42" s="881" t="e">
        <v>#N/A</v>
      </c>
      <c r="RVL42" s="881" t="e">
        <v>#N/A</v>
      </c>
      <c r="RVM42" s="881" t="e">
        <v>#N/A</v>
      </c>
      <c r="RVN42" s="881" t="e">
        <v>#N/A</v>
      </c>
      <c r="RVO42" s="881" t="e">
        <v>#N/A</v>
      </c>
      <c r="RVP42" s="881" t="e">
        <v>#N/A</v>
      </c>
      <c r="RVQ42" s="881" t="e">
        <v>#N/A</v>
      </c>
      <c r="RVR42" s="881" t="e">
        <v>#N/A</v>
      </c>
      <c r="RVS42" s="881" t="e">
        <v>#N/A</v>
      </c>
      <c r="RVT42" s="881" t="e">
        <v>#N/A</v>
      </c>
      <c r="RVU42" s="881" t="e">
        <v>#N/A</v>
      </c>
      <c r="RVV42" s="881" t="e">
        <v>#N/A</v>
      </c>
      <c r="RVW42" s="881" t="e">
        <v>#N/A</v>
      </c>
      <c r="RVX42" s="881" t="e">
        <v>#N/A</v>
      </c>
      <c r="RVY42" s="881" t="e">
        <v>#N/A</v>
      </c>
      <c r="RVZ42" s="881" t="e">
        <v>#N/A</v>
      </c>
      <c r="RWA42" s="881" t="e">
        <v>#N/A</v>
      </c>
      <c r="RWB42" s="881" t="e">
        <v>#N/A</v>
      </c>
      <c r="RWC42" s="881" t="e">
        <v>#N/A</v>
      </c>
      <c r="RWD42" s="881" t="e">
        <v>#N/A</v>
      </c>
      <c r="RWE42" s="881" t="e">
        <v>#N/A</v>
      </c>
      <c r="RWF42" s="881" t="e">
        <v>#N/A</v>
      </c>
      <c r="RWG42" s="881" t="e">
        <v>#N/A</v>
      </c>
      <c r="RWH42" s="881" t="e">
        <v>#N/A</v>
      </c>
      <c r="RWI42" s="881" t="e">
        <v>#N/A</v>
      </c>
      <c r="RWJ42" s="881" t="e">
        <v>#N/A</v>
      </c>
      <c r="RWK42" s="881" t="e">
        <v>#N/A</v>
      </c>
      <c r="RWL42" s="881" t="e">
        <v>#N/A</v>
      </c>
      <c r="RWM42" s="881" t="e">
        <v>#N/A</v>
      </c>
      <c r="RWN42" s="881" t="e">
        <v>#N/A</v>
      </c>
      <c r="RWO42" s="881" t="e">
        <v>#N/A</v>
      </c>
      <c r="RWP42" s="881" t="e">
        <v>#N/A</v>
      </c>
      <c r="RWQ42" s="881" t="e">
        <v>#N/A</v>
      </c>
      <c r="RWR42" s="881" t="e">
        <v>#N/A</v>
      </c>
      <c r="RWS42" s="881" t="e">
        <v>#N/A</v>
      </c>
      <c r="RWT42" s="881" t="e">
        <v>#N/A</v>
      </c>
      <c r="RWU42" s="881" t="e">
        <v>#N/A</v>
      </c>
      <c r="RWV42" s="881" t="e">
        <v>#N/A</v>
      </c>
      <c r="RWW42" s="881" t="e">
        <v>#N/A</v>
      </c>
      <c r="RWX42" s="881" t="e">
        <v>#N/A</v>
      </c>
      <c r="RWY42" s="881" t="e">
        <v>#N/A</v>
      </c>
      <c r="RWZ42" s="881" t="e">
        <v>#N/A</v>
      </c>
      <c r="RXA42" s="881" t="e">
        <v>#N/A</v>
      </c>
      <c r="RXB42" s="881" t="e">
        <v>#N/A</v>
      </c>
      <c r="RXC42" s="881" t="e">
        <v>#N/A</v>
      </c>
      <c r="RXD42" s="881" t="e">
        <v>#N/A</v>
      </c>
      <c r="RXE42" s="881" t="e">
        <v>#N/A</v>
      </c>
      <c r="RXF42" s="881" t="e">
        <v>#N/A</v>
      </c>
      <c r="RXG42" s="881" t="e">
        <v>#N/A</v>
      </c>
      <c r="RXH42" s="881" t="e">
        <v>#N/A</v>
      </c>
      <c r="RXI42" s="881" t="e">
        <v>#N/A</v>
      </c>
      <c r="RXJ42" s="881" t="e">
        <v>#N/A</v>
      </c>
      <c r="RXK42" s="881" t="e">
        <v>#N/A</v>
      </c>
      <c r="RXL42" s="881" t="e">
        <v>#N/A</v>
      </c>
      <c r="RXM42" s="881" t="e">
        <v>#N/A</v>
      </c>
      <c r="RXN42" s="881" t="e">
        <v>#N/A</v>
      </c>
      <c r="RXO42" s="881" t="e">
        <v>#N/A</v>
      </c>
      <c r="RXP42" s="881" t="e">
        <v>#N/A</v>
      </c>
      <c r="RXQ42" s="881" t="e">
        <v>#N/A</v>
      </c>
      <c r="RXR42" s="881" t="e">
        <v>#N/A</v>
      </c>
      <c r="RXS42" s="881" t="e">
        <v>#N/A</v>
      </c>
      <c r="RXT42" s="881" t="e">
        <v>#N/A</v>
      </c>
      <c r="RXU42" s="881" t="e">
        <v>#N/A</v>
      </c>
      <c r="RXV42" s="881" t="e">
        <v>#N/A</v>
      </c>
      <c r="RXW42" s="881" t="e">
        <v>#N/A</v>
      </c>
      <c r="RXX42" s="881" t="e">
        <v>#N/A</v>
      </c>
      <c r="RXY42" s="881" t="e">
        <v>#N/A</v>
      </c>
      <c r="RXZ42" s="881" t="e">
        <v>#N/A</v>
      </c>
      <c r="RYA42" s="881" t="e">
        <v>#N/A</v>
      </c>
      <c r="RYB42" s="881" t="e">
        <v>#N/A</v>
      </c>
      <c r="RYC42" s="881" t="e">
        <v>#N/A</v>
      </c>
      <c r="RYD42" s="881" t="e">
        <v>#N/A</v>
      </c>
      <c r="RYE42" s="881" t="e">
        <v>#N/A</v>
      </c>
      <c r="RYF42" s="881" t="e">
        <v>#N/A</v>
      </c>
      <c r="RYG42" s="881" t="e">
        <v>#N/A</v>
      </c>
      <c r="RYH42" s="881" t="e">
        <v>#N/A</v>
      </c>
      <c r="RYI42" s="881" t="e">
        <v>#N/A</v>
      </c>
      <c r="RYJ42" s="881" t="e">
        <v>#N/A</v>
      </c>
      <c r="RYK42" s="881" t="e">
        <v>#N/A</v>
      </c>
      <c r="RYL42" s="881" t="e">
        <v>#N/A</v>
      </c>
      <c r="RYM42" s="881" t="e">
        <v>#N/A</v>
      </c>
      <c r="RYN42" s="881" t="e">
        <v>#N/A</v>
      </c>
      <c r="RYO42" s="881" t="e">
        <v>#N/A</v>
      </c>
      <c r="RYP42" s="881" t="e">
        <v>#N/A</v>
      </c>
      <c r="RYQ42" s="881" t="e">
        <v>#N/A</v>
      </c>
      <c r="RYR42" s="881" t="e">
        <v>#N/A</v>
      </c>
      <c r="RYS42" s="881" t="e">
        <v>#N/A</v>
      </c>
      <c r="RYT42" s="881" t="e">
        <v>#N/A</v>
      </c>
      <c r="RYU42" s="881" t="e">
        <v>#N/A</v>
      </c>
      <c r="RYV42" s="881" t="e">
        <v>#N/A</v>
      </c>
      <c r="RYW42" s="881" t="e">
        <v>#N/A</v>
      </c>
      <c r="RYX42" s="881" t="e">
        <v>#N/A</v>
      </c>
      <c r="RYY42" s="881" t="e">
        <v>#N/A</v>
      </c>
      <c r="RYZ42" s="881" t="e">
        <v>#N/A</v>
      </c>
      <c r="RZA42" s="881" t="e">
        <v>#N/A</v>
      </c>
      <c r="RZB42" s="881" t="e">
        <v>#N/A</v>
      </c>
      <c r="RZC42" s="881" t="e">
        <v>#N/A</v>
      </c>
      <c r="RZD42" s="881" t="e">
        <v>#N/A</v>
      </c>
      <c r="RZE42" s="881" t="e">
        <v>#N/A</v>
      </c>
      <c r="RZF42" s="881" t="e">
        <v>#N/A</v>
      </c>
      <c r="RZG42" s="881" t="e">
        <v>#N/A</v>
      </c>
      <c r="RZH42" s="881" t="e">
        <v>#N/A</v>
      </c>
      <c r="RZI42" s="881" t="e">
        <v>#N/A</v>
      </c>
      <c r="RZJ42" s="881" t="e">
        <v>#N/A</v>
      </c>
      <c r="RZK42" s="881" t="e">
        <v>#N/A</v>
      </c>
      <c r="RZL42" s="881" t="e">
        <v>#N/A</v>
      </c>
      <c r="RZM42" s="881" t="e">
        <v>#N/A</v>
      </c>
      <c r="RZN42" s="881" t="e">
        <v>#N/A</v>
      </c>
      <c r="RZO42" s="881" t="e">
        <v>#N/A</v>
      </c>
      <c r="RZP42" s="881" t="e">
        <v>#N/A</v>
      </c>
      <c r="RZQ42" s="881" t="e">
        <v>#N/A</v>
      </c>
      <c r="RZR42" s="881" t="e">
        <v>#N/A</v>
      </c>
      <c r="RZS42" s="881" t="e">
        <v>#N/A</v>
      </c>
      <c r="RZT42" s="881" t="e">
        <v>#N/A</v>
      </c>
      <c r="RZU42" s="881" t="e">
        <v>#N/A</v>
      </c>
      <c r="RZV42" s="881" t="e">
        <v>#N/A</v>
      </c>
      <c r="RZW42" s="881" t="e">
        <v>#N/A</v>
      </c>
      <c r="RZX42" s="881" t="e">
        <v>#N/A</v>
      </c>
      <c r="RZY42" s="881" t="e">
        <v>#N/A</v>
      </c>
      <c r="RZZ42" s="881" t="e">
        <v>#N/A</v>
      </c>
      <c r="SAA42" s="881" t="e">
        <v>#N/A</v>
      </c>
      <c r="SAB42" s="881" t="e">
        <v>#N/A</v>
      </c>
      <c r="SAC42" s="881" t="e">
        <v>#N/A</v>
      </c>
      <c r="SAD42" s="881" t="e">
        <v>#N/A</v>
      </c>
      <c r="SAE42" s="881" t="e">
        <v>#N/A</v>
      </c>
      <c r="SAF42" s="881" t="e">
        <v>#N/A</v>
      </c>
      <c r="SAG42" s="881" t="e">
        <v>#N/A</v>
      </c>
      <c r="SAH42" s="881" t="e">
        <v>#N/A</v>
      </c>
      <c r="SAI42" s="881" t="e">
        <v>#N/A</v>
      </c>
      <c r="SAJ42" s="881" t="e">
        <v>#N/A</v>
      </c>
      <c r="SAK42" s="881" t="e">
        <v>#N/A</v>
      </c>
      <c r="SAL42" s="881" t="e">
        <v>#N/A</v>
      </c>
      <c r="SAM42" s="881" t="e">
        <v>#N/A</v>
      </c>
      <c r="SAN42" s="881" t="e">
        <v>#N/A</v>
      </c>
      <c r="SAO42" s="881" t="e">
        <v>#N/A</v>
      </c>
      <c r="SAP42" s="881" t="e">
        <v>#N/A</v>
      </c>
      <c r="SAQ42" s="881" t="e">
        <v>#N/A</v>
      </c>
      <c r="SAR42" s="881" t="e">
        <v>#N/A</v>
      </c>
      <c r="SAS42" s="881" t="e">
        <v>#N/A</v>
      </c>
      <c r="SAT42" s="881" t="e">
        <v>#N/A</v>
      </c>
      <c r="SAU42" s="881" t="e">
        <v>#N/A</v>
      </c>
      <c r="SAV42" s="881" t="e">
        <v>#N/A</v>
      </c>
      <c r="SAW42" s="881" t="e">
        <v>#N/A</v>
      </c>
      <c r="SAX42" s="881" t="e">
        <v>#N/A</v>
      </c>
      <c r="SAY42" s="881" t="e">
        <v>#N/A</v>
      </c>
      <c r="SAZ42" s="881" t="e">
        <v>#N/A</v>
      </c>
      <c r="SBA42" s="881" t="e">
        <v>#N/A</v>
      </c>
      <c r="SBB42" s="881" t="e">
        <v>#N/A</v>
      </c>
      <c r="SBC42" s="881" t="e">
        <v>#N/A</v>
      </c>
      <c r="SBD42" s="881" t="e">
        <v>#N/A</v>
      </c>
      <c r="SBE42" s="881" t="e">
        <v>#N/A</v>
      </c>
      <c r="SBF42" s="881" t="e">
        <v>#N/A</v>
      </c>
      <c r="SBG42" s="881" t="e">
        <v>#N/A</v>
      </c>
      <c r="SBH42" s="881" t="e">
        <v>#N/A</v>
      </c>
      <c r="SBI42" s="881" t="e">
        <v>#N/A</v>
      </c>
      <c r="SBJ42" s="881" t="e">
        <v>#N/A</v>
      </c>
      <c r="SBK42" s="881" t="e">
        <v>#N/A</v>
      </c>
      <c r="SBL42" s="881" t="e">
        <v>#N/A</v>
      </c>
      <c r="SBM42" s="881" t="e">
        <v>#N/A</v>
      </c>
      <c r="SBN42" s="881" t="e">
        <v>#N/A</v>
      </c>
      <c r="SBO42" s="881" t="e">
        <v>#N/A</v>
      </c>
      <c r="SBP42" s="881" t="e">
        <v>#N/A</v>
      </c>
      <c r="SBQ42" s="881" t="e">
        <v>#N/A</v>
      </c>
      <c r="SBR42" s="881" t="e">
        <v>#N/A</v>
      </c>
      <c r="SBS42" s="881" t="e">
        <v>#N/A</v>
      </c>
      <c r="SBT42" s="881" t="e">
        <v>#N/A</v>
      </c>
      <c r="SBU42" s="881" t="e">
        <v>#N/A</v>
      </c>
      <c r="SBV42" s="881" t="e">
        <v>#N/A</v>
      </c>
      <c r="SBW42" s="881" t="e">
        <v>#N/A</v>
      </c>
      <c r="SBX42" s="881" t="e">
        <v>#N/A</v>
      </c>
      <c r="SBY42" s="881" t="e">
        <v>#N/A</v>
      </c>
      <c r="SBZ42" s="881" t="e">
        <v>#N/A</v>
      </c>
      <c r="SCA42" s="881" t="e">
        <v>#N/A</v>
      </c>
      <c r="SCB42" s="881" t="e">
        <v>#N/A</v>
      </c>
      <c r="SCC42" s="881" t="e">
        <v>#N/A</v>
      </c>
      <c r="SCD42" s="881" t="e">
        <v>#N/A</v>
      </c>
      <c r="SCE42" s="881" t="e">
        <v>#N/A</v>
      </c>
      <c r="SCF42" s="881" t="e">
        <v>#N/A</v>
      </c>
      <c r="SCG42" s="881" t="e">
        <v>#N/A</v>
      </c>
      <c r="SCH42" s="881" t="e">
        <v>#N/A</v>
      </c>
      <c r="SCI42" s="881" t="e">
        <v>#N/A</v>
      </c>
      <c r="SCJ42" s="881" t="e">
        <v>#N/A</v>
      </c>
      <c r="SCK42" s="881" t="e">
        <v>#N/A</v>
      </c>
      <c r="SCL42" s="881" t="e">
        <v>#N/A</v>
      </c>
      <c r="SCM42" s="881" t="e">
        <v>#N/A</v>
      </c>
      <c r="SCN42" s="881" t="e">
        <v>#N/A</v>
      </c>
      <c r="SCO42" s="881" t="e">
        <v>#N/A</v>
      </c>
      <c r="SCP42" s="881" t="e">
        <v>#N/A</v>
      </c>
      <c r="SCQ42" s="881" t="e">
        <v>#N/A</v>
      </c>
      <c r="SCR42" s="881" t="e">
        <v>#N/A</v>
      </c>
      <c r="SCS42" s="881" t="e">
        <v>#N/A</v>
      </c>
      <c r="SCT42" s="881" t="e">
        <v>#N/A</v>
      </c>
      <c r="SCU42" s="881" t="e">
        <v>#N/A</v>
      </c>
      <c r="SCV42" s="881" t="e">
        <v>#N/A</v>
      </c>
      <c r="SCW42" s="881" t="e">
        <v>#N/A</v>
      </c>
      <c r="SCX42" s="881" t="e">
        <v>#N/A</v>
      </c>
      <c r="SCY42" s="881" t="e">
        <v>#N/A</v>
      </c>
      <c r="SCZ42" s="881" t="e">
        <v>#N/A</v>
      </c>
      <c r="SDA42" s="881" t="e">
        <v>#N/A</v>
      </c>
      <c r="SDB42" s="881" t="e">
        <v>#N/A</v>
      </c>
      <c r="SDC42" s="881" t="e">
        <v>#N/A</v>
      </c>
      <c r="SDD42" s="881" t="e">
        <v>#N/A</v>
      </c>
      <c r="SDE42" s="881" t="e">
        <v>#N/A</v>
      </c>
      <c r="SDF42" s="881" t="e">
        <v>#N/A</v>
      </c>
      <c r="SDG42" s="881" t="e">
        <v>#N/A</v>
      </c>
      <c r="SDH42" s="881" t="e">
        <v>#N/A</v>
      </c>
      <c r="SDI42" s="881" t="e">
        <v>#N/A</v>
      </c>
      <c r="SDJ42" s="881" t="e">
        <v>#N/A</v>
      </c>
      <c r="SDK42" s="881" t="e">
        <v>#N/A</v>
      </c>
      <c r="SDL42" s="881" t="e">
        <v>#N/A</v>
      </c>
      <c r="SDM42" s="881" t="e">
        <v>#N/A</v>
      </c>
      <c r="SDN42" s="881" t="e">
        <v>#N/A</v>
      </c>
      <c r="SDO42" s="881" t="e">
        <v>#N/A</v>
      </c>
      <c r="SDP42" s="881" t="e">
        <v>#N/A</v>
      </c>
      <c r="SDQ42" s="881" t="e">
        <v>#N/A</v>
      </c>
      <c r="SDR42" s="881" t="e">
        <v>#N/A</v>
      </c>
      <c r="SDS42" s="881" t="e">
        <v>#N/A</v>
      </c>
      <c r="SDT42" s="881" t="e">
        <v>#N/A</v>
      </c>
      <c r="SDU42" s="881" t="e">
        <v>#N/A</v>
      </c>
      <c r="SDV42" s="881" t="e">
        <v>#N/A</v>
      </c>
      <c r="SDW42" s="881" t="e">
        <v>#N/A</v>
      </c>
      <c r="SDX42" s="881" t="e">
        <v>#N/A</v>
      </c>
      <c r="SDY42" s="881" t="e">
        <v>#N/A</v>
      </c>
      <c r="SDZ42" s="881" t="e">
        <v>#N/A</v>
      </c>
      <c r="SEA42" s="881" t="e">
        <v>#N/A</v>
      </c>
      <c r="SEB42" s="881" t="e">
        <v>#N/A</v>
      </c>
      <c r="SEC42" s="881" t="e">
        <v>#N/A</v>
      </c>
      <c r="SED42" s="881" t="e">
        <v>#N/A</v>
      </c>
      <c r="SEE42" s="881" t="e">
        <v>#N/A</v>
      </c>
      <c r="SEF42" s="881" t="e">
        <v>#N/A</v>
      </c>
      <c r="SEG42" s="881" t="e">
        <v>#N/A</v>
      </c>
      <c r="SEH42" s="881" t="e">
        <v>#N/A</v>
      </c>
      <c r="SEI42" s="881" t="e">
        <v>#N/A</v>
      </c>
      <c r="SEJ42" s="881" t="e">
        <v>#N/A</v>
      </c>
      <c r="SEK42" s="881" t="e">
        <v>#N/A</v>
      </c>
      <c r="SEL42" s="881" t="e">
        <v>#N/A</v>
      </c>
      <c r="SEM42" s="881" t="e">
        <v>#N/A</v>
      </c>
      <c r="SEN42" s="881" t="e">
        <v>#N/A</v>
      </c>
      <c r="SEO42" s="881" t="e">
        <v>#N/A</v>
      </c>
      <c r="SEP42" s="881" t="e">
        <v>#N/A</v>
      </c>
      <c r="SEQ42" s="881" t="e">
        <v>#N/A</v>
      </c>
      <c r="SER42" s="881" t="e">
        <v>#N/A</v>
      </c>
      <c r="SES42" s="881" t="e">
        <v>#N/A</v>
      </c>
      <c r="SET42" s="881" t="e">
        <v>#N/A</v>
      </c>
      <c r="SEU42" s="881" t="e">
        <v>#N/A</v>
      </c>
      <c r="SEV42" s="881" t="e">
        <v>#N/A</v>
      </c>
      <c r="SEW42" s="881" t="e">
        <v>#N/A</v>
      </c>
      <c r="SEX42" s="881" t="e">
        <v>#N/A</v>
      </c>
      <c r="SEY42" s="881" t="e">
        <v>#N/A</v>
      </c>
      <c r="SEZ42" s="881" t="e">
        <v>#N/A</v>
      </c>
      <c r="SFA42" s="881" t="e">
        <v>#N/A</v>
      </c>
      <c r="SFB42" s="881" t="e">
        <v>#N/A</v>
      </c>
      <c r="SFC42" s="881" t="e">
        <v>#N/A</v>
      </c>
      <c r="SFD42" s="881" t="e">
        <v>#N/A</v>
      </c>
      <c r="SFE42" s="881" t="e">
        <v>#N/A</v>
      </c>
      <c r="SFF42" s="881" t="e">
        <v>#N/A</v>
      </c>
      <c r="SFG42" s="881" t="e">
        <v>#N/A</v>
      </c>
      <c r="SFH42" s="881" t="e">
        <v>#N/A</v>
      </c>
      <c r="SFI42" s="881" t="e">
        <v>#N/A</v>
      </c>
      <c r="SFJ42" s="881" t="e">
        <v>#N/A</v>
      </c>
      <c r="SFK42" s="881" t="e">
        <v>#N/A</v>
      </c>
      <c r="SFL42" s="881" t="e">
        <v>#N/A</v>
      </c>
      <c r="SFM42" s="881" t="e">
        <v>#N/A</v>
      </c>
      <c r="SFN42" s="881" t="e">
        <v>#N/A</v>
      </c>
      <c r="SFO42" s="881" t="e">
        <v>#N/A</v>
      </c>
      <c r="SFP42" s="881" t="e">
        <v>#N/A</v>
      </c>
      <c r="SFQ42" s="881" t="e">
        <v>#N/A</v>
      </c>
      <c r="SFR42" s="881" t="e">
        <v>#N/A</v>
      </c>
      <c r="SFS42" s="881" t="e">
        <v>#N/A</v>
      </c>
      <c r="SFT42" s="881" t="e">
        <v>#N/A</v>
      </c>
      <c r="SFU42" s="881" t="e">
        <v>#N/A</v>
      </c>
      <c r="SFV42" s="881" t="e">
        <v>#N/A</v>
      </c>
      <c r="SFW42" s="881" t="e">
        <v>#N/A</v>
      </c>
      <c r="SFX42" s="881" t="e">
        <v>#N/A</v>
      </c>
      <c r="SFY42" s="881" t="e">
        <v>#N/A</v>
      </c>
      <c r="SFZ42" s="881" t="e">
        <v>#N/A</v>
      </c>
      <c r="SGA42" s="881" t="e">
        <v>#N/A</v>
      </c>
      <c r="SGB42" s="881" t="e">
        <v>#N/A</v>
      </c>
      <c r="SGC42" s="881" t="e">
        <v>#N/A</v>
      </c>
      <c r="SGD42" s="881" t="e">
        <v>#N/A</v>
      </c>
      <c r="SGE42" s="881" t="e">
        <v>#N/A</v>
      </c>
      <c r="SGF42" s="881" t="e">
        <v>#N/A</v>
      </c>
      <c r="SGG42" s="881" t="e">
        <v>#N/A</v>
      </c>
      <c r="SGH42" s="881" t="e">
        <v>#N/A</v>
      </c>
      <c r="SGI42" s="881" t="e">
        <v>#N/A</v>
      </c>
      <c r="SGJ42" s="881" t="e">
        <v>#N/A</v>
      </c>
      <c r="SGK42" s="881" t="e">
        <v>#N/A</v>
      </c>
      <c r="SGL42" s="881" t="e">
        <v>#N/A</v>
      </c>
      <c r="SGM42" s="881" t="e">
        <v>#N/A</v>
      </c>
      <c r="SGN42" s="881" t="e">
        <v>#N/A</v>
      </c>
      <c r="SGO42" s="881" t="e">
        <v>#N/A</v>
      </c>
      <c r="SGP42" s="881" t="e">
        <v>#N/A</v>
      </c>
      <c r="SGQ42" s="881" t="e">
        <v>#N/A</v>
      </c>
      <c r="SGR42" s="881" t="e">
        <v>#N/A</v>
      </c>
      <c r="SGS42" s="881" t="e">
        <v>#N/A</v>
      </c>
      <c r="SGT42" s="881" t="e">
        <v>#N/A</v>
      </c>
      <c r="SGU42" s="881" t="e">
        <v>#N/A</v>
      </c>
      <c r="SGV42" s="881" t="e">
        <v>#N/A</v>
      </c>
      <c r="SGW42" s="881" t="e">
        <v>#N/A</v>
      </c>
      <c r="SGX42" s="881" t="e">
        <v>#N/A</v>
      </c>
      <c r="SGY42" s="881" t="e">
        <v>#N/A</v>
      </c>
      <c r="SGZ42" s="881" t="e">
        <v>#N/A</v>
      </c>
      <c r="SHA42" s="881" t="e">
        <v>#N/A</v>
      </c>
      <c r="SHB42" s="881" t="e">
        <v>#N/A</v>
      </c>
      <c r="SHC42" s="881" t="e">
        <v>#N/A</v>
      </c>
      <c r="SHD42" s="881" t="e">
        <v>#N/A</v>
      </c>
      <c r="SHE42" s="881" t="e">
        <v>#N/A</v>
      </c>
      <c r="SHF42" s="881" t="e">
        <v>#N/A</v>
      </c>
      <c r="SHG42" s="881" t="e">
        <v>#N/A</v>
      </c>
      <c r="SHH42" s="881" t="e">
        <v>#N/A</v>
      </c>
      <c r="SHI42" s="881" t="e">
        <v>#N/A</v>
      </c>
      <c r="SHJ42" s="881" t="e">
        <v>#N/A</v>
      </c>
      <c r="SHK42" s="881" t="e">
        <v>#N/A</v>
      </c>
      <c r="SHL42" s="881" t="e">
        <v>#N/A</v>
      </c>
      <c r="SHM42" s="881" t="e">
        <v>#N/A</v>
      </c>
      <c r="SHN42" s="881" t="e">
        <v>#N/A</v>
      </c>
      <c r="SHO42" s="881" t="e">
        <v>#N/A</v>
      </c>
      <c r="SHP42" s="881" t="e">
        <v>#N/A</v>
      </c>
      <c r="SHQ42" s="881" t="e">
        <v>#N/A</v>
      </c>
      <c r="SHR42" s="881" t="e">
        <v>#N/A</v>
      </c>
      <c r="SHS42" s="881" t="e">
        <v>#N/A</v>
      </c>
      <c r="SHT42" s="881" t="e">
        <v>#N/A</v>
      </c>
      <c r="SHU42" s="881" t="e">
        <v>#N/A</v>
      </c>
      <c r="SHV42" s="881" t="e">
        <v>#N/A</v>
      </c>
      <c r="SHW42" s="881" t="e">
        <v>#N/A</v>
      </c>
      <c r="SHX42" s="881" t="e">
        <v>#N/A</v>
      </c>
      <c r="SHY42" s="881" t="e">
        <v>#N/A</v>
      </c>
      <c r="SHZ42" s="881" t="e">
        <v>#N/A</v>
      </c>
      <c r="SIA42" s="881" t="e">
        <v>#N/A</v>
      </c>
      <c r="SIB42" s="881" t="e">
        <v>#N/A</v>
      </c>
      <c r="SIC42" s="881" t="e">
        <v>#N/A</v>
      </c>
      <c r="SID42" s="881" t="e">
        <v>#N/A</v>
      </c>
      <c r="SIE42" s="881" t="e">
        <v>#N/A</v>
      </c>
      <c r="SIF42" s="881" t="e">
        <v>#N/A</v>
      </c>
      <c r="SIG42" s="881" t="e">
        <v>#N/A</v>
      </c>
      <c r="SIH42" s="881" t="e">
        <v>#N/A</v>
      </c>
      <c r="SII42" s="881" t="e">
        <v>#N/A</v>
      </c>
      <c r="SIJ42" s="881" t="e">
        <v>#N/A</v>
      </c>
      <c r="SIK42" s="881" t="e">
        <v>#N/A</v>
      </c>
      <c r="SIL42" s="881" t="e">
        <v>#N/A</v>
      </c>
      <c r="SIM42" s="881" t="e">
        <v>#N/A</v>
      </c>
      <c r="SIN42" s="881" t="e">
        <v>#N/A</v>
      </c>
      <c r="SIO42" s="881" t="e">
        <v>#N/A</v>
      </c>
      <c r="SIP42" s="881" t="e">
        <v>#N/A</v>
      </c>
      <c r="SIQ42" s="881" t="e">
        <v>#N/A</v>
      </c>
      <c r="SIR42" s="881" t="e">
        <v>#N/A</v>
      </c>
      <c r="SIS42" s="881" t="e">
        <v>#N/A</v>
      </c>
      <c r="SIT42" s="881" t="e">
        <v>#N/A</v>
      </c>
      <c r="SIU42" s="881" t="e">
        <v>#N/A</v>
      </c>
      <c r="SIV42" s="881" t="e">
        <v>#N/A</v>
      </c>
      <c r="SIW42" s="881" t="e">
        <v>#N/A</v>
      </c>
      <c r="SIX42" s="881" t="e">
        <v>#N/A</v>
      </c>
      <c r="SIY42" s="881" t="e">
        <v>#N/A</v>
      </c>
      <c r="SIZ42" s="881" t="e">
        <v>#N/A</v>
      </c>
      <c r="SJA42" s="881" t="e">
        <v>#N/A</v>
      </c>
      <c r="SJB42" s="881" t="e">
        <v>#N/A</v>
      </c>
      <c r="SJC42" s="881" t="e">
        <v>#N/A</v>
      </c>
      <c r="SJD42" s="881" t="e">
        <v>#N/A</v>
      </c>
      <c r="SJE42" s="881" t="e">
        <v>#N/A</v>
      </c>
      <c r="SJF42" s="881" t="e">
        <v>#N/A</v>
      </c>
      <c r="SJG42" s="881" t="e">
        <v>#N/A</v>
      </c>
      <c r="SJH42" s="881" t="e">
        <v>#N/A</v>
      </c>
      <c r="SJI42" s="881" t="e">
        <v>#N/A</v>
      </c>
      <c r="SJJ42" s="881" t="e">
        <v>#N/A</v>
      </c>
      <c r="SJK42" s="881" t="e">
        <v>#N/A</v>
      </c>
      <c r="SJL42" s="881" t="e">
        <v>#N/A</v>
      </c>
      <c r="SJM42" s="881" t="e">
        <v>#N/A</v>
      </c>
      <c r="SJN42" s="881" t="e">
        <v>#N/A</v>
      </c>
      <c r="SJO42" s="881" t="e">
        <v>#N/A</v>
      </c>
      <c r="SJP42" s="881" t="e">
        <v>#N/A</v>
      </c>
      <c r="SJQ42" s="881" t="e">
        <v>#N/A</v>
      </c>
      <c r="SJR42" s="881" t="e">
        <v>#N/A</v>
      </c>
      <c r="SJS42" s="881" t="e">
        <v>#N/A</v>
      </c>
      <c r="SJT42" s="881" t="e">
        <v>#N/A</v>
      </c>
      <c r="SJU42" s="881" t="e">
        <v>#N/A</v>
      </c>
      <c r="SJV42" s="881" t="e">
        <v>#N/A</v>
      </c>
      <c r="SJW42" s="881" t="e">
        <v>#N/A</v>
      </c>
      <c r="SJX42" s="881" t="e">
        <v>#N/A</v>
      </c>
      <c r="SJY42" s="881" t="e">
        <v>#N/A</v>
      </c>
      <c r="SJZ42" s="881" t="e">
        <v>#N/A</v>
      </c>
      <c r="SKA42" s="881" t="e">
        <v>#N/A</v>
      </c>
      <c r="SKB42" s="881" t="e">
        <v>#N/A</v>
      </c>
      <c r="SKC42" s="881" t="e">
        <v>#N/A</v>
      </c>
      <c r="SKD42" s="881" t="e">
        <v>#N/A</v>
      </c>
      <c r="SKE42" s="881" t="e">
        <v>#N/A</v>
      </c>
      <c r="SKF42" s="881" t="e">
        <v>#N/A</v>
      </c>
      <c r="SKG42" s="881" t="e">
        <v>#N/A</v>
      </c>
      <c r="SKH42" s="881" t="e">
        <v>#N/A</v>
      </c>
      <c r="SKI42" s="881" t="e">
        <v>#N/A</v>
      </c>
      <c r="SKJ42" s="881" t="e">
        <v>#N/A</v>
      </c>
      <c r="SKK42" s="881" t="e">
        <v>#N/A</v>
      </c>
      <c r="SKL42" s="881" t="e">
        <v>#N/A</v>
      </c>
      <c r="SKM42" s="881" t="e">
        <v>#N/A</v>
      </c>
      <c r="SKN42" s="881" t="e">
        <v>#N/A</v>
      </c>
      <c r="SKO42" s="881" t="e">
        <v>#N/A</v>
      </c>
      <c r="SKP42" s="881" t="e">
        <v>#N/A</v>
      </c>
      <c r="SKQ42" s="881" t="e">
        <v>#N/A</v>
      </c>
      <c r="SKR42" s="881" t="e">
        <v>#N/A</v>
      </c>
      <c r="SKS42" s="881" t="e">
        <v>#N/A</v>
      </c>
      <c r="SKT42" s="881" t="e">
        <v>#N/A</v>
      </c>
      <c r="SKU42" s="881" t="e">
        <v>#N/A</v>
      </c>
      <c r="SKV42" s="881" t="e">
        <v>#N/A</v>
      </c>
      <c r="SKW42" s="881" t="e">
        <v>#N/A</v>
      </c>
      <c r="SKX42" s="881" t="e">
        <v>#N/A</v>
      </c>
      <c r="SKY42" s="881" t="e">
        <v>#N/A</v>
      </c>
      <c r="SKZ42" s="881" t="e">
        <v>#N/A</v>
      </c>
      <c r="SLA42" s="881" t="e">
        <v>#N/A</v>
      </c>
      <c r="SLB42" s="881" t="e">
        <v>#N/A</v>
      </c>
      <c r="SLC42" s="881" t="e">
        <v>#N/A</v>
      </c>
      <c r="SLD42" s="881" t="e">
        <v>#N/A</v>
      </c>
      <c r="SLE42" s="881" t="e">
        <v>#N/A</v>
      </c>
      <c r="SLF42" s="881" t="e">
        <v>#N/A</v>
      </c>
      <c r="SLG42" s="881" t="e">
        <v>#N/A</v>
      </c>
      <c r="SLH42" s="881" t="e">
        <v>#N/A</v>
      </c>
      <c r="SLI42" s="881" t="e">
        <v>#N/A</v>
      </c>
      <c r="SLJ42" s="881" t="e">
        <v>#N/A</v>
      </c>
      <c r="SLK42" s="881" t="e">
        <v>#N/A</v>
      </c>
      <c r="SLL42" s="881" t="e">
        <v>#N/A</v>
      </c>
      <c r="SLM42" s="881" t="e">
        <v>#N/A</v>
      </c>
      <c r="SLN42" s="881" t="e">
        <v>#N/A</v>
      </c>
      <c r="SLO42" s="881" t="e">
        <v>#N/A</v>
      </c>
      <c r="SLP42" s="881" t="e">
        <v>#N/A</v>
      </c>
      <c r="SLQ42" s="881" t="e">
        <v>#N/A</v>
      </c>
      <c r="SLR42" s="881" t="e">
        <v>#N/A</v>
      </c>
      <c r="SLS42" s="881" t="e">
        <v>#N/A</v>
      </c>
      <c r="SLT42" s="881" t="e">
        <v>#N/A</v>
      </c>
      <c r="SLU42" s="881" t="e">
        <v>#N/A</v>
      </c>
      <c r="SLV42" s="881" t="e">
        <v>#N/A</v>
      </c>
      <c r="SLW42" s="881" t="e">
        <v>#N/A</v>
      </c>
      <c r="SLX42" s="881" t="e">
        <v>#N/A</v>
      </c>
      <c r="SLY42" s="881" t="e">
        <v>#N/A</v>
      </c>
      <c r="SLZ42" s="881" t="e">
        <v>#N/A</v>
      </c>
      <c r="SMA42" s="881" t="e">
        <v>#N/A</v>
      </c>
      <c r="SMB42" s="881" t="e">
        <v>#N/A</v>
      </c>
      <c r="SMC42" s="881" t="e">
        <v>#N/A</v>
      </c>
      <c r="SMD42" s="881" t="e">
        <v>#N/A</v>
      </c>
      <c r="SME42" s="881" t="e">
        <v>#N/A</v>
      </c>
      <c r="SMF42" s="881" t="e">
        <v>#N/A</v>
      </c>
      <c r="SMG42" s="881" t="e">
        <v>#N/A</v>
      </c>
      <c r="SMH42" s="881" t="e">
        <v>#N/A</v>
      </c>
      <c r="SMI42" s="881" t="e">
        <v>#N/A</v>
      </c>
      <c r="SMJ42" s="881" t="e">
        <v>#N/A</v>
      </c>
      <c r="SMK42" s="881" t="e">
        <v>#N/A</v>
      </c>
      <c r="SML42" s="881" t="e">
        <v>#N/A</v>
      </c>
      <c r="SMM42" s="881" t="e">
        <v>#N/A</v>
      </c>
      <c r="SMN42" s="881" t="e">
        <v>#N/A</v>
      </c>
      <c r="SMO42" s="881" t="e">
        <v>#N/A</v>
      </c>
      <c r="SMP42" s="881" t="e">
        <v>#N/A</v>
      </c>
      <c r="SMQ42" s="881" t="e">
        <v>#N/A</v>
      </c>
      <c r="SMR42" s="881" t="e">
        <v>#N/A</v>
      </c>
      <c r="SMS42" s="881" t="e">
        <v>#N/A</v>
      </c>
      <c r="SMT42" s="881" t="e">
        <v>#N/A</v>
      </c>
      <c r="SMU42" s="881" t="e">
        <v>#N/A</v>
      </c>
      <c r="SMV42" s="881" t="e">
        <v>#N/A</v>
      </c>
      <c r="SMW42" s="881" t="e">
        <v>#N/A</v>
      </c>
      <c r="SMX42" s="881" t="e">
        <v>#N/A</v>
      </c>
      <c r="SMY42" s="881" t="e">
        <v>#N/A</v>
      </c>
      <c r="SMZ42" s="881" t="e">
        <v>#N/A</v>
      </c>
      <c r="SNA42" s="881" t="e">
        <v>#N/A</v>
      </c>
      <c r="SNB42" s="881" t="e">
        <v>#N/A</v>
      </c>
      <c r="SNC42" s="881" t="e">
        <v>#N/A</v>
      </c>
      <c r="SND42" s="881" t="e">
        <v>#N/A</v>
      </c>
      <c r="SNE42" s="881" t="e">
        <v>#N/A</v>
      </c>
      <c r="SNF42" s="881" t="e">
        <v>#N/A</v>
      </c>
      <c r="SNG42" s="881" t="e">
        <v>#N/A</v>
      </c>
      <c r="SNH42" s="881" t="e">
        <v>#N/A</v>
      </c>
      <c r="SNI42" s="881" t="e">
        <v>#N/A</v>
      </c>
      <c r="SNJ42" s="881" t="e">
        <v>#N/A</v>
      </c>
      <c r="SNK42" s="881" t="e">
        <v>#N/A</v>
      </c>
      <c r="SNL42" s="881" t="e">
        <v>#N/A</v>
      </c>
      <c r="SNM42" s="881" t="e">
        <v>#N/A</v>
      </c>
      <c r="SNN42" s="881" t="e">
        <v>#N/A</v>
      </c>
      <c r="SNO42" s="881" t="e">
        <v>#N/A</v>
      </c>
      <c r="SNP42" s="881" t="e">
        <v>#N/A</v>
      </c>
      <c r="SNQ42" s="881" t="e">
        <v>#N/A</v>
      </c>
      <c r="SNR42" s="881" t="e">
        <v>#N/A</v>
      </c>
      <c r="SNS42" s="881" t="e">
        <v>#N/A</v>
      </c>
      <c r="SNT42" s="881" t="e">
        <v>#N/A</v>
      </c>
      <c r="SNU42" s="881" t="e">
        <v>#N/A</v>
      </c>
      <c r="SNV42" s="881" t="e">
        <v>#N/A</v>
      </c>
      <c r="SNW42" s="881" t="e">
        <v>#N/A</v>
      </c>
      <c r="SNX42" s="881" t="e">
        <v>#N/A</v>
      </c>
      <c r="SNY42" s="881" t="e">
        <v>#N/A</v>
      </c>
      <c r="SNZ42" s="881" t="e">
        <v>#N/A</v>
      </c>
      <c r="SOA42" s="881" t="e">
        <v>#N/A</v>
      </c>
      <c r="SOB42" s="881" t="e">
        <v>#N/A</v>
      </c>
      <c r="SOC42" s="881" t="e">
        <v>#N/A</v>
      </c>
      <c r="SOD42" s="881" t="e">
        <v>#N/A</v>
      </c>
      <c r="SOE42" s="881" t="e">
        <v>#N/A</v>
      </c>
      <c r="SOF42" s="881" t="e">
        <v>#N/A</v>
      </c>
      <c r="SOG42" s="881" t="e">
        <v>#N/A</v>
      </c>
      <c r="SOH42" s="881" t="e">
        <v>#N/A</v>
      </c>
      <c r="SOI42" s="881" t="e">
        <v>#N/A</v>
      </c>
      <c r="SOJ42" s="881" t="e">
        <v>#N/A</v>
      </c>
      <c r="SOK42" s="881" t="e">
        <v>#N/A</v>
      </c>
      <c r="SOL42" s="881" t="e">
        <v>#N/A</v>
      </c>
      <c r="SOM42" s="881" t="e">
        <v>#N/A</v>
      </c>
      <c r="SON42" s="881" t="e">
        <v>#N/A</v>
      </c>
      <c r="SOO42" s="881" t="e">
        <v>#N/A</v>
      </c>
      <c r="SOP42" s="881" t="e">
        <v>#N/A</v>
      </c>
      <c r="SOQ42" s="881" t="e">
        <v>#N/A</v>
      </c>
      <c r="SOR42" s="881" t="e">
        <v>#N/A</v>
      </c>
      <c r="SOS42" s="881" t="e">
        <v>#N/A</v>
      </c>
      <c r="SOT42" s="881" t="e">
        <v>#N/A</v>
      </c>
      <c r="SOU42" s="881" t="e">
        <v>#N/A</v>
      </c>
      <c r="SOV42" s="881" t="e">
        <v>#N/A</v>
      </c>
      <c r="SOW42" s="881" t="e">
        <v>#N/A</v>
      </c>
      <c r="SOX42" s="881" t="e">
        <v>#N/A</v>
      </c>
      <c r="SOY42" s="881" t="e">
        <v>#N/A</v>
      </c>
      <c r="SOZ42" s="881" t="e">
        <v>#N/A</v>
      </c>
      <c r="SPA42" s="881" t="e">
        <v>#N/A</v>
      </c>
      <c r="SPB42" s="881" t="e">
        <v>#N/A</v>
      </c>
      <c r="SPC42" s="881" t="e">
        <v>#N/A</v>
      </c>
      <c r="SPD42" s="881" t="e">
        <v>#N/A</v>
      </c>
      <c r="SPE42" s="881" t="e">
        <v>#N/A</v>
      </c>
      <c r="SPF42" s="881" t="e">
        <v>#N/A</v>
      </c>
      <c r="SPG42" s="881" t="e">
        <v>#N/A</v>
      </c>
      <c r="SPH42" s="881" t="e">
        <v>#N/A</v>
      </c>
      <c r="SPI42" s="881" t="e">
        <v>#N/A</v>
      </c>
      <c r="SPJ42" s="881" t="e">
        <v>#N/A</v>
      </c>
      <c r="SPK42" s="881" t="e">
        <v>#N/A</v>
      </c>
      <c r="SPL42" s="881" t="e">
        <v>#N/A</v>
      </c>
      <c r="SPM42" s="881" t="e">
        <v>#N/A</v>
      </c>
      <c r="SPN42" s="881" t="e">
        <v>#N/A</v>
      </c>
      <c r="SPO42" s="881" t="e">
        <v>#N/A</v>
      </c>
      <c r="SPP42" s="881" t="e">
        <v>#N/A</v>
      </c>
      <c r="SPQ42" s="881" t="e">
        <v>#N/A</v>
      </c>
      <c r="SPR42" s="881" t="e">
        <v>#N/A</v>
      </c>
      <c r="SPS42" s="881" t="e">
        <v>#N/A</v>
      </c>
      <c r="SPT42" s="881" t="e">
        <v>#N/A</v>
      </c>
      <c r="SPU42" s="881" t="e">
        <v>#N/A</v>
      </c>
      <c r="SPV42" s="881" t="e">
        <v>#N/A</v>
      </c>
      <c r="SPW42" s="881" t="e">
        <v>#N/A</v>
      </c>
      <c r="SPX42" s="881" t="e">
        <v>#N/A</v>
      </c>
      <c r="SPY42" s="881" t="e">
        <v>#N/A</v>
      </c>
      <c r="SPZ42" s="881" t="e">
        <v>#N/A</v>
      </c>
      <c r="SQA42" s="881" t="e">
        <v>#N/A</v>
      </c>
      <c r="SQB42" s="881" t="e">
        <v>#N/A</v>
      </c>
      <c r="SQC42" s="881" t="e">
        <v>#N/A</v>
      </c>
      <c r="SQD42" s="881" t="e">
        <v>#N/A</v>
      </c>
      <c r="SQE42" s="881" t="e">
        <v>#N/A</v>
      </c>
      <c r="SQF42" s="881" t="e">
        <v>#N/A</v>
      </c>
      <c r="SQG42" s="881" t="e">
        <v>#N/A</v>
      </c>
      <c r="SQH42" s="881" t="e">
        <v>#N/A</v>
      </c>
      <c r="SQI42" s="881" t="e">
        <v>#N/A</v>
      </c>
      <c r="SQJ42" s="881" t="e">
        <v>#N/A</v>
      </c>
      <c r="SQK42" s="881" t="e">
        <v>#N/A</v>
      </c>
      <c r="SQL42" s="881" t="e">
        <v>#N/A</v>
      </c>
      <c r="SQM42" s="881" t="e">
        <v>#N/A</v>
      </c>
      <c r="SQN42" s="881" t="e">
        <v>#N/A</v>
      </c>
      <c r="SQO42" s="881" t="e">
        <v>#N/A</v>
      </c>
      <c r="SQP42" s="881" t="e">
        <v>#N/A</v>
      </c>
      <c r="SQQ42" s="881" t="e">
        <v>#N/A</v>
      </c>
      <c r="SQR42" s="881" t="e">
        <v>#N/A</v>
      </c>
      <c r="SQS42" s="881" t="e">
        <v>#N/A</v>
      </c>
      <c r="SQT42" s="881" t="e">
        <v>#N/A</v>
      </c>
      <c r="SQU42" s="881" t="e">
        <v>#N/A</v>
      </c>
      <c r="SQV42" s="881" t="e">
        <v>#N/A</v>
      </c>
      <c r="SQW42" s="881" t="e">
        <v>#N/A</v>
      </c>
      <c r="SQX42" s="881" t="e">
        <v>#N/A</v>
      </c>
      <c r="SQY42" s="881" t="e">
        <v>#N/A</v>
      </c>
      <c r="SQZ42" s="881" t="e">
        <v>#N/A</v>
      </c>
      <c r="SRA42" s="881" t="e">
        <v>#N/A</v>
      </c>
      <c r="SRB42" s="881" t="e">
        <v>#N/A</v>
      </c>
      <c r="SRC42" s="881" t="e">
        <v>#N/A</v>
      </c>
      <c r="SRD42" s="881" t="e">
        <v>#N/A</v>
      </c>
      <c r="SRE42" s="881" t="e">
        <v>#N/A</v>
      </c>
      <c r="SRF42" s="881" t="e">
        <v>#N/A</v>
      </c>
      <c r="SRG42" s="881" t="e">
        <v>#N/A</v>
      </c>
      <c r="SRH42" s="881" t="e">
        <v>#N/A</v>
      </c>
      <c r="SRI42" s="881" t="e">
        <v>#N/A</v>
      </c>
      <c r="SRJ42" s="881" t="e">
        <v>#N/A</v>
      </c>
      <c r="SRK42" s="881" t="e">
        <v>#N/A</v>
      </c>
      <c r="SRL42" s="881" t="e">
        <v>#N/A</v>
      </c>
      <c r="SRM42" s="881" t="e">
        <v>#N/A</v>
      </c>
      <c r="SRN42" s="881" t="e">
        <v>#N/A</v>
      </c>
      <c r="SRO42" s="881" t="e">
        <v>#N/A</v>
      </c>
      <c r="SRP42" s="881" t="e">
        <v>#N/A</v>
      </c>
      <c r="SRQ42" s="881" t="e">
        <v>#N/A</v>
      </c>
      <c r="SRR42" s="881" t="e">
        <v>#N/A</v>
      </c>
      <c r="SRS42" s="881" t="e">
        <v>#N/A</v>
      </c>
      <c r="SRT42" s="881" t="e">
        <v>#N/A</v>
      </c>
      <c r="SRU42" s="881" t="e">
        <v>#N/A</v>
      </c>
      <c r="SRV42" s="881" t="e">
        <v>#N/A</v>
      </c>
      <c r="SRW42" s="881" t="e">
        <v>#N/A</v>
      </c>
      <c r="SRX42" s="881" t="e">
        <v>#N/A</v>
      </c>
      <c r="SRY42" s="881" t="e">
        <v>#N/A</v>
      </c>
      <c r="SRZ42" s="881" t="e">
        <v>#N/A</v>
      </c>
      <c r="SSA42" s="881" t="e">
        <v>#N/A</v>
      </c>
      <c r="SSB42" s="881" t="e">
        <v>#N/A</v>
      </c>
      <c r="SSC42" s="881" t="e">
        <v>#N/A</v>
      </c>
      <c r="SSD42" s="881" t="e">
        <v>#N/A</v>
      </c>
      <c r="SSE42" s="881" t="e">
        <v>#N/A</v>
      </c>
      <c r="SSF42" s="881" t="e">
        <v>#N/A</v>
      </c>
      <c r="SSG42" s="881" t="e">
        <v>#N/A</v>
      </c>
      <c r="SSH42" s="881" t="e">
        <v>#N/A</v>
      </c>
      <c r="SSI42" s="881" t="e">
        <v>#N/A</v>
      </c>
      <c r="SSJ42" s="881" t="e">
        <v>#N/A</v>
      </c>
      <c r="SSK42" s="881" t="e">
        <v>#N/A</v>
      </c>
      <c r="SSL42" s="881" t="e">
        <v>#N/A</v>
      </c>
      <c r="SSM42" s="881" t="e">
        <v>#N/A</v>
      </c>
      <c r="SSN42" s="881" t="e">
        <v>#N/A</v>
      </c>
      <c r="SSO42" s="881" t="e">
        <v>#N/A</v>
      </c>
      <c r="SSP42" s="881" t="e">
        <v>#N/A</v>
      </c>
      <c r="SSQ42" s="881" t="e">
        <v>#N/A</v>
      </c>
      <c r="SSR42" s="881" t="e">
        <v>#N/A</v>
      </c>
      <c r="SSS42" s="881" t="e">
        <v>#N/A</v>
      </c>
      <c r="SST42" s="881" t="e">
        <v>#N/A</v>
      </c>
      <c r="SSU42" s="881" t="e">
        <v>#N/A</v>
      </c>
      <c r="SSV42" s="881" t="e">
        <v>#N/A</v>
      </c>
      <c r="SSW42" s="881" t="e">
        <v>#N/A</v>
      </c>
      <c r="SSX42" s="881" t="e">
        <v>#N/A</v>
      </c>
      <c r="SSY42" s="881" t="e">
        <v>#N/A</v>
      </c>
      <c r="SSZ42" s="881" t="e">
        <v>#N/A</v>
      </c>
      <c r="STA42" s="881" t="e">
        <v>#N/A</v>
      </c>
      <c r="STB42" s="881" t="e">
        <v>#N/A</v>
      </c>
      <c r="STC42" s="881" t="e">
        <v>#N/A</v>
      </c>
      <c r="STD42" s="881" t="e">
        <v>#N/A</v>
      </c>
      <c r="STE42" s="881" t="e">
        <v>#N/A</v>
      </c>
      <c r="STF42" s="881" t="e">
        <v>#N/A</v>
      </c>
      <c r="STG42" s="881" t="e">
        <v>#N/A</v>
      </c>
      <c r="STH42" s="881" t="e">
        <v>#N/A</v>
      </c>
      <c r="STI42" s="881" t="e">
        <v>#N/A</v>
      </c>
      <c r="STJ42" s="881" t="e">
        <v>#N/A</v>
      </c>
      <c r="STK42" s="881" t="e">
        <v>#N/A</v>
      </c>
      <c r="STL42" s="881" t="e">
        <v>#N/A</v>
      </c>
      <c r="STM42" s="881" t="e">
        <v>#N/A</v>
      </c>
      <c r="STN42" s="881" t="e">
        <v>#N/A</v>
      </c>
      <c r="STO42" s="881" t="e">
        <v>#N/A</v>
      </c>
      <c r="STP42" s="881" t="e">
        <v>#N/A</v>
      </c>
      <c r="STQ42" s="881" t="e">
        <v>#N/A</v>
      </c>
      <c r="STR42" s="881" t="e">
        <v>#N/A</v>
      </c>
      <c r="STS42" s="881" t="e">
        <v>#N/A</v>
      </c>
      <c r="STT42" s="881" t="e">
        <v>#N/A</v>
      </c>
      <c r="STU42" s="881" t="e">
        <v>#N/A</v>
      </c>
      <c r="STV42" s="881" t="e">
        <v>#N/A</v>
      </c>
      <c r="STW42" s="881" t="e">
        <v>#N/A</v>
      </c>
      <c r="STX42" s="881" t="e">
        <v>#N/A</v>
      </c>
      <c r="STY42" s="881" t="e">
        <v>#N/A</v>
      </c>
      <c r="STZ42" s="881" t="e">
        <v>#N/A</v>
      </c>
      <c r="SUA42" s="881" t="e">
        <v>#N/A</v>
      </c>
      <c r="SUB42" s="881" t="e">
        <v>#N/A</v>
      </c>
      <c r="SUC42" s="881" t="e">
        <v>#N/A</v>
      </c>
      <c r="SUD42" s="881" t="e">
        <v>#N/A</v>
      </c>
      <c r="SUE42" s="881" t="e">
        <v>#N/A</v>
      </c>
      <c r="SUF42" s="881" t="e">
        <v>#N/A</v>
      </c>
      <c r="SUG42" s="881" t="e">
        <v>#N/A</v>
      </c>
      <c r="SUH42" s="881" t="e">
        <v>#N/A</v>
      </c>
      <c r="SUI42" s="881" t="e">
        <v>#N/A</v>
      </c>
      <c r="SUJ42" s="881" t="e">
        <v>#N/A</v>
      </c>
      <c r="SUK42" s="881" t="e">
        <v>#N/A</v>
      </c>
      <c r="SUL42" s="881" t="e">
        <v>#N/A</v>
      </c>
      <c r="SUM42" s="881" t="e">
        <v>#N/A</v>
      </c>
      <c r="SUN42" s="881" t="e">
        <v>#N/A</v>
      </c>
      <c r="SUO42" s="881" t="e">
        <v>#N/A</v>
      </c>
      <c r="SUP42" s="881" t="e">
        <v>#N/A</v>
      </c>
      <c r="SUQ42" s="881" t="e">
        <v>#N/A</v>
      </c>
      <c r="SUR42" s="881" t="e">
        <v>#N/A</v>
      </c>
      <c r="SUS42" s="881" t="e">
        <v>#N/A</v>
      </c>
      <c r="SUT42" s="881" t="e">
        <v>#N/A</v>
      </c>
      <c r="SUU42" s="881" t="e">
        <v>#N/A</v>
      </c>
      <c r="SUV42" s="881" t="e">
        <v>#N/A</v>
      </c>
      <c r="SUW42" s="881" t="e">
        <v>#N/A</v>
      </c>
      <c r="SUX42" s="881" t="e">
        <v>#N/A</v>
      </c>
      <c r="SUY42" s="881" t="e">
        <v>#N/A</v>
      </c>
      <c r="SUZ42" s="881" t="e">
        <v>#N/A</v>
      </c>
      <c r="SVA42" s="881" t="e">
        <v>#N/A</v>
      </c>
      <c r="SVB42" s="881" t="e">
        <v>#N/A</v>
      </c>
      <c r="SVC42" s="881" t="e">
        <v>#N/A</v>
      </c>
      <c r="SVD42" s="881" t="e">
        <v>#N/A</v>
      </c>
      <c r="SVE42" s="881" t="e">
        <v>#N/A</v>
      </c>
      <c r="SVF42" s="881" t="e">
        <v>#N/A</v>
      </c>
      <c r="SVG42" s="881" t="e">
        <v>#N/A</v>
      </c>
      <c r="SVH42" s="881" t="e">
        <v>#N/A</v>
      </c>
      <c r="SVI42" s="881" t="e">
        <v>#N/A</v>
      </c>
      <c r="SVJ42" s="881" t="e">
        <v>#N/A</v>
      </c>
      <c r="SVK42" s="881" t="e">
        <v>#N/A</v>
      </c>
      <c r="SVL42" s="881" t="e">
        <v>#N/A</v>
      </c>
      <c r="SVM42" s="881" t="e">
        <v>#N/A</v>
      </c>
      <c r="SVN42" s="881" t="e">
        <v>#N/A</v>
      </c>
      <c r="SVO42" s="881" t="e">
        <v>#N/A</v>
      </c>
      <c r="SVP42" s="881" t="e">
        <v>#N/A</v>
      </c>
      <c r="SVQ42" s="881" t="e">
        <v>#N/A</v>
      </c>
      <c r="SVR42" s="881" t="e">
        <v>#N/A</v>
      </c>
      <c r="SVS42" s="881" t="e">
        <v>#N/A</v>
      </c>
      <c r="SVT42" s="881" t="e">
        <v>#N/A</v>
      </c>
      <c r="SVU42" s="881" t="e">
        <v>#N/A</v>
      </c>
      <c r="SVV42" s="881" t="e">
        <v>#N/A</v>
      </c>
      <c r="SVW42" s="881" t="e">
        <v>#N/A</v>
      </c>
      <c r="SVX42" s="881" t="e">
        <v>#N/A</v>
      </c>
      <c r="SVY42" s="881" t="e">
        <v>#N/A</v>
      </c>
      <c r="SVZ42" s="881" t="e">
        <v>#N/A</v>
      </c>
      <c r="SWA42" s="881" t="e">
        <v>#N/A</v>
      </c>
      <c r="SWB42" s="881" t="e">
        <v>#N/A</v>
      </c>
      <c r="SWC42" s="881" t="e">
        <v>#N/A</v>
      </c>
      <c r="SWD42" s="881" t="e">
        <v>#N/A</v>
      </c>
      <c r="SWE42" s="881" t="e">
        <v>#N/A</v>
      </c>
      <c r="SWF42" s="881" t="e">
        <v>#N/A</v>
      </c>
      <c r="SWG42" s="881" t="e">
        <v>#N/A</v>
      </c>
      <c r="SWH42" s="881" t="e">
        <v>#N/A</v>
      </c>
      <c r="SWI42" s="881" t="e">
        <v>#N/A</v>
      </c>
      <c r="SWJ42" s="881" t="e">
        <v>#N/A</v>
      </c>
      <c r="SWK42" s="881" t="e">
        <v>#N/A</v>
      </c>
      <c r="SWL42" s="881" t="e">
        <v>#N/A</v>
      </c>
      <c r="SWM42" s="881" t="e">
        <v>#N/A</v>
      </c>
      <c r="SWN42" s="881" t="e">
        <v>#N/A</v>
      </c>
      <c r="SWO42" s="881" t="e">
        <v>#N/A</v>
      </c>
      <c r="SWP42" s="881" t="e">
        <v>#N/A</v>
      </c>
      <c r="SWQ42" s="881" t="e">
        <v>#N/A</v>
      </c>
      <c r="SWR42" s="881" t="e">
        <v>#N/A</v>
      </c>
      <c r="SWS42" s="881" t="e">
        <v>#N/A</v>
      </c>
      <c r="SWT42" s="881" t="e">
        <v>#N/A</v>
      </c>
      <c r="SWU42" s="881" t="e">
        <v>#N/A</v>
      </c>
      <c r="SWV42" s="881" t="e">
        <v>#N/A</v>
      </c>
      <c r="SWW42" s="881" t="e">
        <v>#N/A</v>
      </c>
      <c r="SWX42" s="881" t="e">
        <v>#N/A</v>
      </c>
      <c r="SWY42" s="881" t="e">
        <v>#N/A</v>
      </c>
      <c r="SWZ42" s="881" t="e">
        <v>#N/A</v>
      </c>
      <c r="SXA42" s="881" t="e">
        <v>#N/A</v>
      </c>
      <c r="SXB42" s="881" t="e">
        <v>#N/A</v>
      </c>
      <c r="SXC42" s="881" t="e">
        <v>#N/A</v>
      </c>
      <c r="SXD42" s="881" t="e">
        <v>#N/A</v>
      </c>
      <c r="SXE42" s="881" t="e">
        <v>#N/A</v>
      </c>
      <c r="SXF42" s="881" t="e">
        <v>#N/A</v>
      </c>
      <c r="SXG42" s="881" t="e">
        <v>#N/A</v>
      </c>
      <c r="SXH42" s="881" t="e">
        <v>#N/A</v>
      </c>
      <c r="SXI42" s="881" t="e">
        <v>#N/A</v>
      </c>
      <c r="SXJ42" s="881" t="e">
        <v>#N/A</v>
      </c>
      <c r="SXK42" s="881" t="e">
        <v>#N/A</v>
      </c>
      <c r="SXL42" s="881" t="e">
        <v>#N/A</v>
      </c>
      <c r="SXM42" s="881" t="e">
        <v>#N/A</v>
      </c>
      <c r="SXN42" s="881" t="e">
        <v>#N/A</v>
      </c>
      <c r="SXO42" s="881" t="e">
        <v>#N/A</v>
      </c>
      <c r="SXP42" s="881" t="e">
        <v>#N/A</v>
      </c>
      <c r="SXQ42" s="881" t="e">
        <v>#N/A</v>
      </c>
      <c r="SXR42" s="881" t="e">
        <v>#N/A</v>
      </c>
      <c r="SXS42" s="881" t="e">
        <v>#N/A</v>
      </c>
      <c r="SXT42" s="881" t="e">
        <v>#N/A</v>
      </c>
      <c r="SXU42" s="881" t="e">
        <v>#N/A</v>
      </c>
      <c r="SXV42" s="881" t="e">
        <v>#N/A</v>
      </c>
      <c r="SXW42" s="881" t="e">
        <v>#N/A</v>
      </c>
      <c r="SXX42" s="881" t="e">
        <v>#N/A</v>
      </c>
      <c r="SXY42" s="881" t="e">
        <v>#N/A</v>
      </c>
      <c r="SXZ42" s="881" t="e">
        <v>#N/A</v>
      </c>
      <c r="SYA42" s="881" t="e">
        <v>#N/A</v>
      </c>
      <c r="SYB42" s="881" t="e">
        <v>#N/A</v>
      </c>
      <c r="SYC42" s="881" t="e">
        <v>#N/A</v>
      </c>
      <c r="SYD42" s="881" t="e">
        <v>#N/A</v>
      </c>
      <c r="SYE42" s="881" t="e">
        <v>#N/A</v>
      </c>
      <c r="SYF42" s="881" t="e">
        <v>#N/A</v>
      </c>
      <c r="SYG42" s="881" t="e">
        <v>#N/A</v>
      </c>
      <c r="SYH42" s="881" t="e">
        <v>#N/A</v>
      </c>
      <c r="SYI42" s="881" t="e">
        <v>#N/A</v>
      </c>
      <c r="SYJ42" s="881" t="e">
        <v>#N/A</v>
      </c>
      <c r="SYK42" s="881" t="e">
        <v>#N/A</v>
      </c>
      <c r="SYL42" s="881" t="e">
        <v>#N/A</v>
      </c>
      <c r="SYM42" s="881" t="e">
        <v>#N/A</v>
      </c>
      <c r="SYN42" s="881" t="e">
        <v>#N/A</v>
      </c>
      <c r="SYO42" s="881" t="e">
        <v>#N/A</v>
      </c>
      <c r="SYP42" s="881" t="e">
        <v>#N/A</v>
      </c>
      <c r="SYQ42" s="881" t="e">
        <v>#N/A</v>
      </c>
      <c r="SYR42" s="881" t="e">
        <v>#N/A</v>
      </c>
      <c r="SYS42" s="881" t="e">
        <v>#N/A</v>
      </c>
      <c r="SYT42" s="881" t="e">
        <v>#N/A</v>
      </c>
      <c r="SYU42" s="881" t="e">
        <v>#N/A</v>
      </c>
      <c r="SYV42" s="881" t="e">
        <v>#N/A</v>
      </c>
      <c r="SYW42" s="881" t="e">
        <v>#N/A</v>
      </c>
      <c r="SYX42" s="881" t="e">
        <v>#N/A</v>
      </c>
      <c r="SYY42" s="881" t="e">
        <v>#N/A</v>
      </c>
      <c r="SYZ42" s="881" t="e">
        <v>#N/A</v>
      </c>
      <c r="SZA42" s="881" t="e">
        <v>#N/A</v>
      </c>
      <c r="SZB42" s="881" t="e">
        <v>#N/A</v>
      </c>
      <c r="SZC42" s="881" t="e">
        <v>#N/A</v>
      </c>
      <c r="SZD42" s="881" t="e">
        <v>#N/A</v>
      </c>
      <c r="SZE42" s="881" t="e">
        <v>#N/A</v>
      </c>
      <c r="SZF42" s="881" t="e">
        <v>#N/A</v>
      </c>
      <c r="SZG42" s="881" t="e">
        <v>#N/A</v>
      </c>
      <c r="SZH42" s="881" t="e">
        <v>#N/A</v>
      </c>
      <c r="SZI42" s="881" t="e">
        <v>#N/A</v>
      </c>
      <c r="SZJ42" s="881" t="e">
        <v>#N/A</v>
      </c>
      <c r="SZK42" s="881" t="e">
        <v>#N/A</v>
      </c>
      <c r="SZL42" s="881" t="e">
        <v>#N/A</v>
      </c>
      <c r="SZM42" s="881" t="e">
        <v>#N/A</v>
      </c>
      <c r="SZN42" s="881" t="e">
        <v>#N/A</v>
      </c>
      <c r="SZO42" s="881" t="e">
        <v>#N/A</v>
      </c>
      <c r="SZP42" s="881" t="e">
        <v>#N/A</v>
      </c>
      <c r="SZQ42" s="881" t="e">
        <v>#N/A</v>
      </c>
      <c r="SZR42" s="881" t="e">
        <v>#N/A</v>
      </c>
      <c r="SZS42" s="881" t="e">
        <v>#N/A</v>
      </c>
      <c r="SZT42" s="881" t="e">
        <v>#N/A</v>
      </c>
      <c r="SZU42" s="881" t="e">
        <v>#N/A</v>
      </c>
      <c r="SZV42" s="881" t="e">
        <v>#N/A</v>
      </c>
      <c r="SZW42" s="881" t="e">
        <v>#N/A</v>
      </c>
      <c r="SZX42" s="881" t="e">
        <v>#N/A</v>
      </c>
      <c r="SZY42" s="881" t="e">
        <v>#N/A</v>
      </c>
      <c r="SZZ42" s="881" t="e">
        <v>#N/A</v>
      </c>
      <c r="TAA42" s="881" t="e">
        <v>#N/A</v>
      </c>
      <c r="TAB42" s="881" t="e">
        <v>#N/A</v>
      </c>
      <c r="TAC42" s="881" t="e">
        <v>#N/A</v>
      </c>
      <c r="TAD42" s="881" t="e">
        <v>#N/A</v>
      </c>
      <c r="TAE42" s="881" t="e">
        <v>#N/A</v>
      </c>
      <c r="TAF42" s="881" t="e">
        <v>#N/A</v>
      </c>
      <c r="TAG42" s="881" t="e">
        <v>#N/A</v>
      </c>
      <c r="TAH42" s="881" t="e">
        <v>#N/A</v>
      </c>
      <c r="TAI42" s="881" t="e">
        <v>#N/A</v>
      </c>
      <c r="TAJ42" s="881" t="e">
        <v>#N/A</v>
      </c>
      <c r="TAK42" s="881" t="e">
        <v>#N/A</v>
      </c>
      <c r="TAL42" s="881" t="e">
        <v>#N/A</v>
      </c>
      <c r="TAM42" s="881" t="e">
        <v>#N/A</v>
      </c>
      <c r="TAN42" s="881" t="e">
        <v>#N/A</v>
      </c>
      <c r="TAO42" s="881" t="e">
        <v>#N/A</v>
      </c>
      <c r="TAP42" s="881" t="e">
        <v>#N/A</v>
      </c>
      <c r="TAQ42" s="881" t="e">
        <v>#N/A</v>
      </c>
      <c r="TAR42" s="881" t="e">
        <v>#N/A</v>
      </c>
      <c r="TAS42" s="881" t="e">
        <v>#N/A</v>
      </c>
      <c r="TAT42" s="881" t="e">
        <v>#N/A</v>
      </c>
      <c r="TAU42" s="881" t="e">
        <v>#N/A</v>
      </c>
      <c r="TAV42" s="881" t="e">
        <v>#N/A</v>
      </c>
      <c r="TAW42" s="881" t="e">
        <v>#N/A</v>
      </c>
      <c r="TAX42" s="881" t="e">
        <v>#N/A</v>
      </c>
      <c r="TAY42" s="881" t="e">
        <v>#N/A</v>
      </c>
      <c r="TAZ42" s="881" t="e">
        <v>#N/A</v>
      </c>
      <c r="TBA42" s="881" t="e">
        <v>#N/A</v>
      </c>
      <c r="TBB42" s="881" t="e">
        <v>#N/A</v>
      </c>
      <c r="TBC42" s="881" t="e">
        <v>#N/A</v>
      </c>
      <c r="TBD42" s="881" t="e">
        <v>#N/A</v>
      </c>
      <c r="TBE42" s="881" t="e">
        <v>#N/A</v>
      </c>
      <c r="TBF42" s="881" t="e">
        <v>#N/A</v>
      </c>
      <c r="TBG42" s="881" t="e">
        <v>#N/A</v>
      </c>
      <c r="TBH42" s="881" t="e">
        <v>#N/A</v>
      </c>
      <c r="TBI42" s="881" t="e">
        <v>#N/A</v>
      </c>
      <c r="TBJ42" s="881" t="e">
        <v>#N/A</v>
      </c>
      <c r="TBK42" s="881" t="e">
        <v>#N/A</v>
      </c>
      <c r="TBL42" s="881" t="e">
        <v>#N/A</v>
      </c>
      <c r="TBM42" s="881" t="e">
        <v>#N/A</v>
      </c>
      <c r="TBN42" s="881" t="e">
        <v>#N/A</v>
      </c>
      <c r="TBO42" s="881" t="e">
        <v>#N/A</v>
      </c>
      <c r="TBP42" s="881" t="e">
        <v>#N/A</v>
      </c>
      <c r="TBQ42" s="881" t="e">
        <v>#N/A</v>
      </c>
      <c r="TBR42" s="881" t="e">
        <v>#N/A</v>
      </c>
      <c r="TBS42" s="881" t="e">
        <v>#N/A</v>
      </c>
      <c r="TBT42" s="881" t="e">
        <v>#N/A</v>
      </c>
      <c r="TBU42" s="881" t="e">
        <v>#N/A</v>
      </c>
      <c r="TBV42" s="881" t="e">
        <v>#N/A</v>
      </c>
      <c r="TBW42" s="881" t="e">
        <v>#N/A</v>
      </c>
      <c r="TBX42" s="881" t="e">
        <v>#N/A</v>
      </c>
      <c r="TBY42" s="881" t="e">
        <v>#N/A</v>
      </c>
      <c r="TBZ42" s="881" t="e">
        <v>#N/A</v>
      </c>
      <c r="TCA42" s="881" t="e">
        <v>#N/A</v>
      </c>
      <c r="TCB42" s="881" t="e">
        <v>#N/A</v>
      </c>
      <c r="TCC42" s="881" t="e">
        <v>#N/A</v>
      </c>
      <c r="TCD42" s="881" t="e">
        <v>#N/A</v>
      </c>
      <c r="TCE42" s="881" t="e">
        <v>#N/A</v>
      </c>
      <c r="TCF42" s="881" t="e">
        <v>#N/A</v>
      </c>
      <c r="TCG42" s="881" t="e">
        <v>#N/A</v>
      </c>
      <c r="TCH42" s="881" t="e">
        <v>#N/A</v>
      </c>
      <c r="TCI42" s="881" t="e">
        <v>#N/A</v>
      </c>
      <c r="TCJ42" s="881" t="e">
        <v>#N/A</v>
      </c>
      <c r="TCK42" s="881" t="e">
        <v>#N/A</v>
      </c>
      <c r="TCL42" s="881" t="e">
        <v>#N/A</v>
      </c>
      <c r="TCM42" s="881" t="e">
        <v>#N/A</v>
      </c>
      <c r="TCN42" s="881" t="e">
        <v>#N/A</v>
      </c>
      <c r="TCO42" s="881" t="e">
        <v>#N/A</v>
      </c>
      <c r="TCP42" s="881" t="e">
        <v>#N/A</v>
      </c>
      <c r="TCQ42" s="881" t="e">
        <v>#N/A</v>
      </c>
      <c r="TCR42" s="881" t="e">
        <v>#N/A</v>
      </c>
      <c r="TCS42" s="881" t="e">
        <v>#N/A</v>
      </c>
      <c r="TCT42" s="881" t="e">
        <v>#N/A</v>
      </c>
      <c r="TCU42" s="881" t="e">
        <v>#N/A</v>
      </c>
      <c r="TCV42" s="881" t="e">
        <v>#N/A</v>
      </c>
      <c r="TCW42" s="881" t="e">
        <v>#N/A</v>
      </c>
      <c r="TCX42" s="881" t="e">
        <v>#N/A</v>
      </c>
      <c r="TCY42" s="881" t="e">
        <v>#N/A</v>
      </c>
      <c r="TCZ42" s="881" t="e">
        <v>#N/A</v>
      </c>
      <c r="TDA42" s="881" t="e">
        <v>#N/A</v>
      </c>
      <c r="TDB42" s="881" t="e">
        <v>#N/A</v>
      </c>
      <c r="TDC42" s="881" t="e">
        <v>#N/A</v>
      </c>
      <c r="TDD42" s="881" t="e">
        <v>#N/A</v>
      </c>
      <c r="TDE42" s="881" t="e">
        <v>#N/A</v>
      </c>
      <c r="TDF42" s="881" t="e">
        <v>#N/A</v>
      </c>
      <c r="TDG42" s="881" t="e">
        <v>#N/A</v>
      </c>
      <c r="TDH42" s="881" t="e">
        <v>#N/A</v>
      </c>
      <c r="TDI42" s="881" t="e">
        <v>#N/A</v>
      </c>
      <c r="TDJ42" s="881" t="e">
        <v>#N/A</v>
      </c>
      <c r="TDK42" s="881" t="e">
        <v>#N/A</v>
      </c>
      <c r="TDL42" s="881" t="e">
        <v>#N/A</v>
      </c>
      <c r="TDM42" s="881" t="e">
        <v>#N/A</v>
      </c>
      <c r="TDN42" s="881" t="e">
        <v>#N/A</v>
      </c>
      <c r="TDO42" s="881" t="e">
        <v>#N/A</v>
      </c>
      <c r="TDP42" s="881" t="e">
        <v>#N/A</v>
      </c>
      <c r="TDQ42" s="881" t="e">
        <v>#N/A</v>
      </c>
      <c r="TDR42" s="881" t="e">
        <v>#N/A</v>
      </c>
      <c r="TDS42" s="881" t="e">
        <v>#N/A</v>
      </c>
      <c r="TDT42" s="881" t="e">
        <v>#N/A</v>
      </c>
      <c r="TDU42" s="881" t="e">
        <v>#N/A</v>
      </c>
      <c r="TDV42" s="881" t="e">
        <v>#N/A</v>
      </c>
      <c r="TDW42" s="881" t="e">
        <v>#N/A</v>
      </c>
      <c r="TDX42" s="881" t="e">
        <v>#N/A</v>
      </c>
      <c r="TDY42" s="881" t="e">
        <v>#N/A</v>
      </c>
      <c r="TDZ42" s="881" t="e">
        <v>#N/A</v>
      </c>
      <c r="TEA42" s="881" t="e">
        <v>#N/A</v>
      </c>
      <c r="TEB42" s="881" t="e">
        <v>#N/A</v>
      </c>
      <c r="TEC42" s="881" t="e">
        <v>#N/A</v>
      </c>
      <c r="TED42" s="881" t="e">
        <v>#N/A</v>
      </c>
      <c r="TEE42" s="881" t="e">
        <v>#N/A</v>
      </c>
      <c r="TEF42" s="881" t="e">
        <v>#N/A</v>
      </c>
      <c r="TEG42" s="881" t="e">
        <v>#N/A</v>
      </c>
      <c r="TEH42" s="881" t="e">
        <v>#N/A</v>
      </c>
      <c r="TEI42" s="881" t="e">
        <v>#N/A</v>
      </c>
      <c r="TEJ42" s="881" t="e">
        <v>#N/A</v>
      </c>
      <c r="TEK42" s="881" t="e">
        <v>#N/A</v>
      </c>
      <c r="TEL42" s="881" t="e">
        <v>#N/A</v>
      </c>
      <c r="TEM42" s="881" t="e">
        <v>#N/A</v>
      </c>
      <c r="TEN42" s="881" t="e">
        <v>#N/A</v>
      </c>
      <c r="TEO42" s="881" t="e">
        <v>#N/A</v>
      </c>
      <c r="TEP42" s="881" t="e">
        <v>#N/A</v>
      </c>
      <c r="TEQ42" s="881" t="e">
        <v>#N/A</v>
      </c>
      <c r="TER42" s="881" t="e">
        <v>#N/A</v>
      </c>
      <c r="TES42" s="881" t="e">
        <v>#N/A</v>
      </c>
      <c r="TET42" s="881" t="e">
        <v>#N/A</v>
      </c>
      <c r="TEU42" s="881" t="e">
        <v>#N/A</v>
      </c>
      <c r="TEV42" s="881" t="e">
        <v>#N/A</v>
      </c>
      <c r="TEW42" s="881" t="e">
        <v>#N/A</v>
      </c>
      <c r="TEX42" s="881" t="e">
        <v>#N/A</v>
      </c>
      <c r="TEY42" s="881" t="e">
        <v>#N/A</v>
      </c>
      <c r="TEZ42" s="881" t="e">
        <v>#N/A</v>
      </c>
      <c r="TFA42" s="881" t="e">
        <v>#N/A</v>
      </c>
      <c r="TFB42" s="881" t="e">
        <v>#N/A</v>
      </c>
      <c r="TFC42" s="881" t="e">
        <v>#N/A</v>
      </c>
      <c r="TFD42" s="881" t="e">
        <v>#N/A</v>
      </c>
      <c r="TFE42" s="881" t="e">
        <v>#N/A</v>
      </c>
      <c r="TFF42" s="881" t="e">
        <v>#N/A</v>
      </c>
      <c r="TFG42" s="881" t="e">
        <v>#N/A</v>
      </c>
      <c r="TFH42" s="881" t="e">
        <v>#N/A</v>
      </c>
      <c r="TFI42" s="881" t="e">
        <v>#N/A</v>
      </c>
      <c r="TFJ42" s="881" t="e">
        <v>#N/A</v>
      </c>
      <c r="TFK42" s="881" t="e">
        <v>#N/A</v>
      </c>
      <c r="TFL42" s="881" t="e">
        <v>#N/A</v>
      </c>
      <c r="TFM42" s="881" t="e">
        <v>#N/A</v>
      </c>
      <c r="TFN42" s="881" t="e">
        <v>#N/A</v>
      </c>
      <c r="TFO42" s="881" t="e">
        <v>#N/A</v>
      </c>
      <c r="TFP42" s="881" t="e">
        <v>#N/A</v>
      </c>
      <c r="TFQ42" s="881" t="e">
        <v>#N/A</v>
      </c>
      <c r="TFR42" s="881" t="e">
        <v>#N/A</v>
      </c>
      <c r="TFS42" s="881" t="e">
        <v>#N/A</v>
      </c>
      <c r="TFT42" s="881" t="e">
        <v>#N/A</v>
      </c>
      <c r="TFU42" s="881" t="e">
        <v>#N/A</v>
      </c>
      <c r="TFV42" s="881" t="e">
        <v>#N/A</v>
      </c>
      <c r="TFW42" s="881" t="e">
        <v>#N/A</v>
      </c>
      <c r="TFX42" s="881" t="e">
        <v>#N/A</v>
      </c>
      <c r="TFY42" s="881" t="e">
        <v>#N/A</v>
      </c>
      <c r="TFZ42" s="881" t="e">
        <v>#N/A</v>
      </c>
      <c r="TGA42" s="881" t="e">
        <v>#N/A</v>
      </c>
      <c r="TGB42" s="881" t="e">
        <v>#N/A</v>
      </c>
      <c r="TGC42" s="881" t="e">
        <v>#N/A</v>
      </c>
      <c r="TGD42" s="881" t="e">
        <v>#N/A</v>
      </c>
      <c r="TGE42" s="881" t="e">
        <v>#N/A</v>
      </c>
      <c r="TGF42" s="881" t="e">
        <v>#N/A</v>
      </c>
      <c r="TGG42" s="881" t="e">
        <v>#N/A</v>
      </c>
      <c r="TGH42" s="881" t="e">
        <v>#N/A</v>
      </c>
      <c r="TGI42" s="881" t="e">
        <v>#N/A</v>
      </c>
      <c r="TGJ42" s="881" t="e">
        <v>#N/A</v>
      </c>
      <c r="TGK42" s="881" t="e">
        <v>#N/A</v>
      </c>
      <c r="TGL42" s="881" t="e">
        <v>#N/A</v>
      </c>
      <c r="TGM42" s="881" t="e">
        <v>#N/A</v>
      </c>
      <c r="TGN42" s="881" t="e">
        <v>#N/A</v>
      </c>
      <c r="TGO42" s="881" t="e">
        <v>#N/A</v>
      </c>
      <c r="TGP42" s="881" t="e">
        <v>#N/A</v>
      </c>
      <c r="TGQ42" s="881" t="e">
        <v>#N/A</v>
      </c>
      <c r="TGR42" s="881" t="e">
        <v>#N/A</v>
      </c>
      <c r="TGS42" s="881" t="e">
        <v>#N/A</v>
      </c>
      <c r="TGT42" s="881" t="e">
        <v>#N/A</v>
      </c>
      <c r="TGU42" s="881" t="e">
        <v>#N/A</v>
      </c>
      <c r="TGV42" s="881" t="e">
        <v>#N/A</v>
      </c>
      <c r="TGW42" s="881" t="e">
        <v>#N/A</v>
      </c>
      <c r="TGX42" s="881" t="e">
        <v>#N/A</v>
      </c>
      <c r="TGY42" s="881" t="e">
        <v>#N/A</v>
      </c>
      <c r="TGZ42" s="881" t="e">
        <v>#N/A</v>
      </c>
      <c r="THA42" s="881" t="e">
        <v>#N/A</v>
      </c>
      <c r="THB42" s="881" t="e">
        <v>#N/A</v>
      </c>
      <c r="THC42" s="881" t="e">
        <v>#N/A</v>
      </c>
      <c r="THD42" s="881" t="e">
        <v>#N/A</v>
      </c>
      <c r="THE42" s="881" t="e">
        <v>#N/A</v>
      </c>
      <c r="THF42" s="881" t="e">
        <v>#N/A</v>
      </c>
      <c r="THG42" s="881" t="e">
        <v>#N/A</v>
      </c>
      <c r="THH42" s="881" t="e">
        <v>#N/A</v>
      </c>
      <c r="THI42" s="881" t="e">
        <v>#N/A</v>
      </c>
      <c r="THJ42" s="881" t="e">
        <v>#N/A</v>
      </c>
      <c r="THK42" s="881" t="e">
        <v>#N/A</v>
      </c>
      <c r="THL42" s="881" t="e">
        <v>#N/A</v>
      </c>
      <c r="THM42" s="881" t="e">
        <v>#N/A</v>
      </c>
      <c r="THN42" s="881" t="e">
        <v>#N/A</v>
      </c>
      <c r="THO42" s="881" t="e">
        <v>#N/A</v>
      </c>
      <c r="THP42" s="881" t="e">
        <v>#N/A</v>
      </c>
      <c r="THQ42" s="881" t="e">
        <v>#N/A</v>
      </c>
      <c r="THR42" s="881" t="e">
        <v>#N/A</v>
      </c>
      <c r="THS42" s="881" t="e">
        <v>#N/A</v>
      </c>
      <c r="THT42" s="881" t="e">
        <v>#N/A</v>
      </c>
      <c r="THU42" s="881" t="e">
        <v>#N/A</v>
      </c>
      <c r="THV42" s="881" t="e">
        <v>#N/A</v>
      </c>
      <c r="THW42" s="881" t="e">
        <v>#N/A</v>
      </c>
      <c r="THX42" s="881" t="e">
        <v>#N/A</v>
      </c>
      <c r="THY42" s="881" t="e">
        <v>#N/A</v>
      </c>
      <c r="THZ42" s="881" t="e">
        <v>#N/A</v>
      </c>
      <c r="TIA42" s="881" t="e">
        <v>#N/A</v>
      </c>
      <c r="TIB42" s="881" t="e">
        <v>#N/A</v>
      </c>
      <c r="TIC42" s="881" t="e">
        <v>#N/A</v>
      </c>
      <c r="TID42" s="881" t="e">
        <v>#N/A</v>
      </c>
      <c r="TIE42" s="881" t="e">
        <v>#N/A</v>
      </c>
      <c r="TIF42" s="881" t="e">
        <v>#N/A</v>
      </c>
      <c r="TIG42" s="881" t="e">
        <v>#N/A</v>
      </c>
      <c r="TIH42" s="881" t="e">
        <v>#N/A</v>
      </c>
      <c r="TII42" s="881" t="e">
        <v>#N/A</v>
      </c>
      <c r="TIJ42" s="881" t="e">
        <v>#N/A</v>
      </c>
      <c r="TIK42" s="881" t="e">
        <v>#N/A</v>
      </c>
      <c r="TIL42" s="881" t="e">
        <v>#N/A</v>
      </c>
      <c r="TIM42" s="881" t="e">
        <v>#N/A</v>
      </c>
      <c r="TIN42" s="881" t="e">
        <v>#N/A</v>
      </c>
      <c r="TIO42" s="881" t="e">
        <v>#N/A</v>
      </c>
      <c r="TIP42" s="881" t="e">
        <v>#N/A</v>
      </c>
      <c r="TIQ42" s="881" t="e">
        <v>#N/A</v>
      </c>
      <c r="TIR42" s="881" t="e">
        <v>#N/A</v>
      </c>
      <c r="TIS42" s="881" t="e">
        <v>#N/A</v>
      </c>
      <c r="TIT42" s="881" t="e">
        <v>#N/A</v>
      </c>
      <c r="TIU42" s="881" t="e">
        <v>#N/A</v>
      </c>
      <c r="TIV42" s="881" t="e">
        <v>#N/A</v>
      </c>
      <c r="TIW42" s="881" t="e">
        <v>#N/A</v>
      </c>
      <c r="TIX42" s="881" t="e">
        <v>#N/A</v>
      </c>
      <c r="TIY42" s="881" t="e">
        <v>#N/A</v>
      </c>
      <c r="TIZ42" s="881" t="e">
        <v>#N/A</v>
      </c>
      <c r="TJA42" s="881" t="e">
        <v>#N/A</v>
      </c>
      <c r="TJB42" s="881" t="e">
        <v>#N/A</v>
      </c>
      <c r="TJC42" s="881" t="e">
        <v>#N/A</v>
      </c>
      <c r="TJD42" s="881" t="e">
        <v>#N/A</v>
      </c>
      <c r="TJE42" s="881" t="e">
        <v>#N/A</v>
      </c>
      <c r="TJF42" s="881" t="e">
        <v>#N/A</v>
      </c>
      <c r="TJG42" s="881" t="e">
        <v>#N/A</v>
      </c>
      <c r="TJH42" s="881" t="e">
        <v>#N/A</v>
      </c>
      <c r="TJI42" s="881" t="e">
        <v>#N/A</v>
      </c>
      <c r="TJJ42" s="881" t="e">
        <v>#N/A</v>
      </c>
      <c r="TJK42" s="881" t="e">
        <v>#N/A</v>
      </c>
      <c r="TJL42" s="881" t="e">
        <v>#N/A</v>
      </c>
      <c r="TJM42" s="881" t="e">
        <v>#N/A</v>
      </c>
      <c r="TJN42" s="881" t="e">
        <v>#N/A</v>
      </c>
      <c r="TJO42" s="881" t="e">
        <v>#N/A</v>
      </c>
      <c r="TJP42" s="881" t="e">
        <v>#N/A</v>
      </c>
      <c r="TJQ42" s="881" t="e">
        <v>#N/A</v>
      </c>
      <c r="TJR42" s="881" t="e">
        <v>#N/A</v>
      </c>
      <c r="TJS42" s="881" t="e">
        <v>#N/A</v>
      </c>
      <c r="TJT42" s="881" t="e">
        <v>#N/A</v>
      </c>
      <c r="TJU42" s="881" t="e">
        <v>#N/A</v>
      </c>
      <c r="TJV42" s="881" t="e">
        <v>#N/A</v>
      </c>
      <c r="TJW42" s="881" t="e">
        <v>#N/A</v>
      </c>
      <c r="TJX42" s="881" t="e">
        <v>#N/A</v>
      </c>
      <c r="TJY42" s="881" t="e">
        <v>#N/A</v>
      </c>
      <c r="TJZ42" s="881" t="e">
        <v>#N/A</v>
      </c>
      <c r="TKA42" s="881" t="e">
        <v>#N/A</v>
      </c>
      <c r="TKB42" s="881" t="e">
        <v>#N/A</v>
      </c>
      <c r="TKC42" s="881" t="e">
        <v>#N/A</v>
      </c>
      <c r="TKD42" s="881" t="e">
        <v>#N/A</v>
      </c>
      <c r="TKE42" s="881" t="e">
        <v>#N/A</v>
      </c>
      <c r="TKF42" s="881" t="e">
        <v>#N/A</v>
      </c>
      <c r="TKG42" s="881" t="e">
        <v>#N/A</v>
      </c>
      <c r="TKH42" s="881" t="e">
        <v>#N/A</v>
      </c>
      <c r="TKI42" s="881" t="e">
        <v>#N/A</v>
      </c>
      <c r="TKJ42" s="881" t="e">
        <v>#N/A</v>
      </c>
      <c r="TKK42" s="881" t="e">
        <v>#N/A</v>
      </c>
      <c r="TKL42" s="881" t="e">
        <v>#N/A</v>
      </c>
      <c r="TKM42" s="881" t="e">
        <v>#N/A</v>
      </c>
      <c r="TKN42" s="881" t="e">
        <v>#N/A</v>
      </c>
      <c r="TKO42" s="881" t="e">
        <v>#N/A</v>
      </c>
      <c r="TKP42" s="881" t="e">
        <v>#N/A</v>
      </c>
      <c r="TKQ42" s="881" t="e">
        <v>#N/A</v>
      </c>
      <c r="TKR42" s="881" t="e">
        <v>#N/A</v>
      </c>
      <c r="TKS42" s="881" t="e">
        <v>#N/A</v>
      </c>
      <c r="TKT42" s="881" t="e">
        <v>#N/A</v>
      </c>
      <c r="TKU42" s="881" t="e">
        <v>#N/A</v>
      </c>
      <c r="TKV42" s="881" t="e">
        <v>#N/A</v>
      </c>
      <c r="TKW42" s="881" t="e">
        <v>#N/A</v>
      </c>
      <c r="TKX42" s="881" t="e">
        <v>#N/A</v>
      </c>
      <c r="TKY42" s="881" t="e">
        <v>#N/A</v>
      </c>
      <c r="TKZ42" s="881" t="e">
        <v>#N/A</v>
      </c>
      <c r="TLA42" s="881" t="e">
        <v>#N/A</v>
      </c>
      <c r="TLB42" s="881" t="e">
        <v>#N/A</v>
      </c>
      <c r="TLC42" s="881" t="e">
        <v>#N/A</v>
      </c>
      <c r="TLD42" s="881" t="e">
        <v>#N/A</v>
      </c>
      <c r="TLE42" s="881" t="e">
        <v>#N/A</v>
      </c>
      <c r="TLF42" s="881" t="e">
        <v>#N/A</v>
      </c>
      <c r="TLG42" s="881" t="e">
        <v>#N/A</v>
      </c>
      <c r="TLH42" s="881" t="e">
        <v>#N/A</v>
      </c>
      <c r="TLI42" s="881" t="e">
        <v>#N/A</v>
      </c>
      <c r="TLJ42" s="881" t="e">
        <v>#N/A</v>
      </c>
      <c r="TLK42" s="881" t="e">
        <v>#N/A</v>
      </c>
      <c r="TLL42" s="881" t="e">
        <v>#N/A</v>
      </c>
      <c r="TLM42" s="881" t="e">
        <v>#N/A</v>
      </c>
      <c r="TLN42" s="881" t="e">
        <v>#N/A</v>
      </c>
      <c r="TLO42" s="881" t="e">
        <v>#N/A</v>
      </c>
      <c r="TLP42" s="881" t="e">
        <v>#N/A</v>
      </c>
      <c r="TLQ42" s="881" t="e">
        <v>#N/A</v>
      </c>
      <c r="TLR42" s="881" t="e">
        <v>#N/A</v>
      </c>
      <c r="TLS42" s="881" t="e">
        <v>#N/A</v>
      </c>
      <c r="TLT42" s="881" t="e">
        <v>#N/A</v>
      </c>
      <c r="TLU42" s="881" t="e">
        <v>#N/A</v>
      </c>
      <c r="TLV42" s="881" t="e">
        <v>#N/A</v>
      </c>
      <c r="TLW42" s="881" t="e">
        <v>#N/A</v>
      </c>
      <c r="TLX42" s="881" t="e">
        <v>#N/A</v>
      </c>
      <c r="TLY42" s="881" t="e">
        <v>#N/A</v>
      </c>
      <c r="TLZ42" s="881" t="e">
        <v>#N/A</v>
      </c>
      <c r="TMA42" s="881" t="e">
        <v>#N/A</v>
      </c>
      <c r="TMB42" s="881" t="e">
        <v>#N/A</v>
      </c>
      <c r="TMC42" s="881" t="e">
        <v>#N/A</v>
      </c>
      <c r="TMD42" s="881" t="e">
        <v>#N/A</v>
      </c>
      <c r="TME42" s="881" t="e">
        <v>#N/A</v>
      </c>
      <c r="TMF42" s="881" t="e">
        <v>#N/A</v>
      </c>
      <c r="TMG42" s="881" t="e">
        <v>#N/A</v>
      </c>
      <c r="TMH42" s="881" t="e">
        <v>#N/A</v>
      </c>
      <c r="TMI42" s="881" t="e">
        <v>#N/A</v>
      </c>
      <c r="TMJ42" s="881" t="e">
        <v>#N/A</v>
      </c>
      <c r="TMK42" s="881" t="e">
        <v>#N/A</v>
      </c>
      <c r="TML42" s="881" t="e">
        <v>#N/A</v>
      </c>
      <c r="TMM42" s="881" t="e">
        <v>#N/A</v>
      </c>
      <c r="TMN42" s="881" t="e">
        <v>#N/A</v>
      </c>
      <c r="TMO42" s="881" t="e">
        <v>#N/A</v>
      </c>
      <c r="TMP42" s="881" t="e">
        <v>#N/A</v>
      </c>
      <c r="TMQ42" s="881" t="e">
        <v>#N/A</v>
      </c>
      <c r="TMR42" s="881" t="e">
        <v>#N/A</v>
      </c>
      <c r="TMS42" s="881" t="e">
        <v>#N/A</v>
      </c>
      <c r="TMT42" s="881" t="e">
        <v>#N/A</v>
      </c>
      <c r="TMU42" s="881" t="e">
        <v>#N/A</v>
      </c>
      <c r="TMV42" s="881" t="e">
        <v>#N/A</v>
      </c>
      <c r="TMW42" s="881" t="e">
        <v>#N/A</v>
      </c>
      <c r="TMX42" s="881" t="e">
        <v>#N/A</v>
      </c>
      <c r="TMY42" s="881" t="e">
        <v>#N/A</v>
      </c>
      <c r="TMZ42" s="881" t="e">
        <v>#N/A</v>
      </c>
      <c r="TNA42" s="881" t="e">
        <v>#N/A</v>
      </c>
      <c r="TNB42" s="881" t="e">
        <v>#N/A</v>
      </c>
      <c r="TNC42" s="881" t="e">
        <v>#N/A</v>
      </c>
      <c r="TND42" s="881" t="e">
        <v>#N/A</v>
      </c>
      <c r="TNE42" s="881" t="e">
        <v>#N/A</v>
      </c>
      <c r="TNF42" s="881" t="e">
        <v>#N/A</v>
      </c>
      <c r="TNG42" s="881" t="e">
        <v>#N/A</v>
      </c>
      <c r="TNH42" s="881" t="e">
        <v>#N/A</v>
      </c>
      <c r="TNI42" s="881" t="e">
        <v>#N/A</v>
      </c>
      <c r="TNJ42" s="881" t="e">
        <v>#N/A</v>
      </c>
      <c r="TNK42" s="881" t="e">
        <v>#N/A</v>
      </c>
      <c r="TNL42" s="881" t="e">
        <v>#N/A</v>
      </c>
      <c r="TNM42" s="881" t="e">
        <v>#N/A</v>
      </c>
      <c r="TNN42" s="881" t="e">
        <v>#N/A</v>
      </c>
      <c r="TNO42" s="881" t="e">
        <v>#N/A</v>
      </c>
      <c r="TNP42" s="881" t="e">
        <v>#N/A</v>
      </c>
      <c r="TNQ42" s="881" t="e">
        <v>#N/A</v>
      </c>
      <c r="TNR42" s="881" t="e">
        <v>#N/A</v>
      </c>
      <c r="TNS42" s="881" t="e">
        <v>#N/A</v>
      </c>
      <c r="TNT42" s="881" t="e">
        <v>#N/A</v>
      </c>
      <c r="TNU42" s="881" t="e">
        <v>#N/A</v>
      </c>
      <c r="TNV42" s="881" t="e">
        <v>#N/A</v>
      </c>
      <c r="TNW42" s="881" t="e">
        <v>#N/A</v>
      </c>
      <c r="TNX42" s="881" t="e">
        <v>#N/A</v>
      </c>
      <c r="TNY42" s="881" t="e">
        <v>#N/A</v>
      </c>
      <c r="TNZ42" s="881" t="e">
        <v>#N/A</v>
      </c>
      <c r="TOA42" s="881" t="e">
        <v>#N/A</v>
      </c>
      <c r="TOB42" s="881" t="e">
        <v>#N/A</v>
      </c>
      <c r="TOC42" s="881" t="e">
        <v>#N/A</v>
      </c>
      <c r="TOD42" s="881" t="e">
        <v>#N/A</v>
      </c>
      <c r="TOE42" s="881" t="e">
        <v>#N/A</v>
      </c>
      <c r="TOF42" s="881" t="e">
        <v>#N/A</v>
      </c>
      <c r="TOG42" s="881" t="e">
        <v>#N/A</v>
      </c>
      <c r="TOH42" s="881" t="e">
        <v>#N/A</v>
      </c>
      <c r="TOI42" s="881" t="e">
        <v>#N/A</v>
      </c>
      <c r="TOJ42" s="881" t="e">
        <v>#N/A</v>
      </c>
      <c r="TOK42" s="881" t="e">
        <v>#N/A</v>
      </c>
      <c r="TOL42" s="881" t="e">
        <v>#N/A</v>
      </c>
      <c r="TOM42" s="881" t="e">
        <v>#N/A</v>
      </c>
      <c r="TON42" s="881" t="e">
        <v>#N/A</v>
      </c>
      <c r="TOO42" s="881" t="e">
        <v>#N/A</v>
      </c>
      <c r="TOP42" s="881" t="e">
        <v>#N/A</v>
      </c>
      <c r="TOQ42" s="881" t="e">
        <v>#N/A</v>
      </c>
      <c r="TOR42" s="881" t="e">
        <v>#N/A</v>
      </c>
      <c r="TOS42" s="881" t="e">
        <v>#N/A</v>
      </c>
      <c r="TOT42" s="881" t="e">
        <v>#N/A</v>
      </c>
      <c r="TOU42" s="881" t="e">
        <v>#N/A</v>
      </c>
      <c r="TOV42" s="881" t="e">
        <v>#N/A</v>
      </c>
      <c r="TOW42" s="881" t="e">
        <v>#N/A</v>
      </c>
      <c r="TOX42" s="881" t="e">
        <v>#N/A</v>
      </c>
      <c r="TOY42" s="881" t="e">
        <v>#N/A</v>
      </c>
      <c r="TOZ42" s="881" t="e">
        <v>#N/A</v>
      </c>
      <c r="TPA42" s="881" t="e">
        <v>#N/A</v>
      </c>
      <c r="TPB42" s="881" t="e">
        <v>#N/A</v>
      </c>
      <c r="TPC42" s="881" t="e">
        <v>#N/A</v>
      </c>
      <c r="TPD42" s="881" t="e">
        <v>#N/A</v>
      </c>
      <c r="TPE42" s="881" t="e">
        <v>#N/A</v>
      </c>
      <c r="TPF42" s="881" t="e">
        <v>#N/A</v>
      </c>
      <c r="TPG42" s="881" t="e">
        <v>#N/A</v>
      </c>
      <c r="TPH42" s="881" t="e">
        <v>#N/A</v>
      </c>
      <c r="TPI42" s="881" t="e">
        <v>#N/A</v>
      </c>
      <c r="TPJ42" s="881" t="e">
        <v>#N/A</v>
      </c>
      <c r="TPK42" s="881" t="e">
        <v>#N/A</v>
      </c>
      <c r="TPL42" s="881" t="e">
        <v>#N/A</v>
      </c>
      <c r="TPM42" s="881" t="e">
        <v>#N/A</v>
      </c>
      <c r="TPN42" s="881" t="e">
        <v>#N/A</v>
      </c>
      <c r="TPO42" s="881" t="e">
        <v>#N/A</v>
      </c>
      <c r="TPP42" s="881" t="e">
        <v>#N/A</v>
      </c>
      <c r="TPQ42" s="881" t="e">
        <v>#N/A</v>
      </c>
      <c r="TPR42" s="881" t="e">
        <v>#N/A</v>
      </c>
      <c r="TPS42" s="881" t="e">
        <v>#N/A</v>
      </c>
      <c r="TPT42" s="881" t="e">
        <v>#N/A</v>
      </c>
      <c r="TPU42" s="881" t="e">
        <v>#N/A</v>
      </c>
      <c r="TPV42" s="881" t="e">
        <v>#N/A</v>
      </c>
      <c r="TPW42" s="881" t="e">
        <v>#N/A</v>
      </c>
      <c r="TPX42" s="881" t="e">
        <v>#N/A</v>
      </c>
      <c r="TPY42" s="881" t="e">
        <v>#N/A</v>
      </c>
      <c r="TPZ42" s="881" t="e">
        <v>#N/A</v>
      </c>
      <c r="TQA42" s="881" t="e">
        <v>#N/A</v>
      </c>
      <c r="TQB42" s="881" t="e">
        <v>#N/A</v>
      </c>
      <c r="TQC42" s="881" t="e">
        <v>#N/A</v>
      </c>
      <c r="TQD42" s="881" t="e">
        <v>#N/A</v>
      </c>
      <c r="TQE42" s="881" t="e">
        <v>#N/A</v>
      </c>
      <c r="TQF42" s="881" t="e">
        <v>#N/A</v>
      </c>
      <c r="TQG42" s="881" t="e">
        <v>#N/A</v>
      </c>
      <c r="TQH42" s="881" t="e">
        <v>#N/A</v>
      </c>
      <c r="TQI42" s="881" t="e">
        <v>#N/A</v>
      </c>
      <c r="TQJ42" s="881" t="e">
        <v>#N/A</v>
      </c>
      <c r="TQK42" s="881" t="e">
        <v>#N/A</v>
      </c>
      <c r="TQL42" s="881" t="e">
        <v>#N/A</v>
      </c>
      <c r="TQM42" s="881" t="e">
        <v>#N/A</v>
      </c>
      <c r="TQN42" s="881" t="e">
        <v>#N/A</v>
      </c>
      <c r="TQO42" s="881" t="e">
        <v>#N/A</v>
      </c>
      <c r="TQP42" s="881" t="e">
        <v>#N/A</v>
      </c>
      <c r="TQQ42" s="881" t="e">
        <v>#N/A</v>
      </c>
      <c r="TQR42" s="881" t="e">
        <v>#N/A</v>
      </c>
      <c r="TQS42" s="881" t="e">
        <v>#N/A</v>
      </c>
      <c r="TQT42" s="881" t="e">
        <v>#N/A</v>
      </c>
      <c r="TQU42" s="881" t="e">
        <v>#N/A</v>
      </c>
      <c r="TQV42" s="881" t="e">
        <v>#N/A</v>
      </c>
      <c r="TQW42" s="881" t="e">
        <v>#N/A</v>
      </c>
      <c r="TQX42" s="881" t="e">
        <v>#N/A</v>
      </c>
      <c r="TQY42" s="881" t="e">
        <v>#N/A</v>
      </c>
      <c r="TQZ42" s="881" t="e">
        <v>#N/A</v>
      </c>
      <c r="TRA42" s="881" t="e">
        <v>#N/A</v>
      </c>
      <c r="TRB42" s="881" t="e">
        <v>#N/A</v>
      </c>
      <c r="TRC42" s="881" t="e">
        <v>#N/A</v>
      </c>
      <c r="TRD42" s="881" t="e">
        <v>#N/A</v>
      </c>
      <c r="TRE42" s="881" t="e">
        <v>#N/A</v>
      </c>
      <c r="TRF42" s="881" t="e">
        <v>#N/A</v>
      </c>
      <c r="TRG42" s="881" t="e">
        <v>#N/A</v>
      </c>
      <c r="TRH42" s="881" t="e">
        <v>#N/A</v>
      </c>
      <c r="TRI42" s="881" t="e">
        <v>#N/A</v>
      </c>
      <c r="TRJ42" s="881" t="e">
        <v>#N/A</v>
      </c>
      <c r="TRK42" s="881" t="e">
        <v>#N/A</v>
      </c>
      <c r="TRL42" s="881" t="e">
        <v>#N/A</v>
      </c>
      <c r="TRM42" s="881" t="e">
        <v>#N/A</v>
      </c>
      <c r="TRN42" s="881" t="e">
        <v>#N/A</v>
      </c>
      <c r="TRO42" s="881" t="e">
        <v>#N/A</v>
      </c>
      <c r="TRP42" s="881" t="e">
        <v>#N/A</v>
      </c>
      <c r="TRQ42" s="881" t="e">
        <v>#N/A</v>
      </c>
      <c r="TRR42" s="881" t="e">
        <v>#N/A</v>
      </c>
      <c r="TRS42" s="881" t="e">
        <v>#N/A</v>
      </c>
      <c r="TRT42" s="881" t="e">
        <v>#N/A</v>
      </c>
      <c r="TRU42" s="881" t="e">
        <v>#N/A</v>
      </c>
      <c r="TRV42" s="881" t="e">
        <v>#N/A</v>
      </c>
      <c r="TRW42" s="881" t="e">
        <v>#N/A</v>
      </c>
      <c r="TRX42" s="881" t="e">
        <v>#N/A</v>
      </c>
      <c r="TRY42" s="881" t="e">
        <v>#N/A</v>
      </c>
      <c r="TRZ42" s="881" t="e">
        <v>#N/A</v>
      </c>
      <c r="TSA42" s="881" t="e">
        <v>#N/A</v>
      </c>
      <c r="TSB42" s="881" t="e">
        <v>#N/A</v>
      </c>
      <c r="TSC42" s="881" t="e">
        <v>#N/A</v>
      </c>
      <c r="TSD42" s="881" t="e">
        <v>#N/A</v>
      </c>
      <c r="TSE42" s="881" t="e">
        <v>#N/A</v>
      </c>
      <c r="TSF42" s="881" t="e">
        <v>#N/A</v>
      </c>
      <c r="TSG42" s="881" t="e">
        <v>#N/A</v>
      </c>
      <c r="TSH42" s="881" t="e">
        <v>#N/A</v>
      </c>
      <c r="TSI42" s="881" t="e">
        <v>#N/A</v>
      </c>
      <c r="TSJ42" s="881" t="e">
        <v>#N/A</v>
      </c>
      <c r="TSK42" s="881" t="e">
        <v>#N/A</v>
      </c>
      <c r="TSL42" s="881" t="e">
        <v>#N/A</v>
      </c>
      <c r="TSM42" s="881" t="e">
        <v>#N/A</v>
      </c>
      <c r="TSN42" s="881" t="e">
        <v>#N/A</v>
      </c>
      <c r="TSO42" s="881" t="e">
        <v>#N/A</v>
      </c>
      <c r="TSP42" s="881" t="e">
        <v>#N/A</v>
      </c>
      <c r="TSQ42" s="881" t="e">
        <v>#N/A</v>
      </c>
      <c r="TSR42" s="881" t="e">
        <v>#N/A</v>
      </c>
      <c r="TSS42" s="881" t="e">
        <v>#N/A</v>
      </c>
      <c r="TST42" s="881" t="e">
        <v>#N/A</v>
      </c>
      <c r="TSU42" s="881" t="e">
        <v>#N/A</v>
      </c>
      <c r="TSV42" s="881" t="e">
        <v>#N/A</v>
      </c>
      <c r="TSW42" s="881" t="e">
        <v>#N/A</v>
      </c>
      <c r="TSX42" s="881" t="e">
        <v>#N/A</v>
      </c>
      <c r="TSY42" s="881" t="e">
        <v>#N/A</v>
      </c>
      <c r="TSZ42" s="881" t="e">
        <v>#N/A</v>
      </c>
      <c r="TTA42" s="881" t="e">
        <v>#N/A</v>
      </c>
      <c r="TTB42" s="881" t="e">
        <v>#N/A</v>
      </c>
      <c r="TTC42" s="881" t="e">
        <v>#N/A</v>
      </c>
      <c r="TTD42" s="881" t="e">
        <v>#N/A</v>
      </c>
      <c r="TTE42" s="881" t="e">
        <v>#N/A</v>
      </c>
      <c r="TTF42" s="881" t="e">
        <v>#N/A</v>
      </c>
      <c r="TTG42" s="881" t="e">
        <v>#N/A</v>
      </c>
      <c r="TTH42" s="881" t="e">
        <v>#N/A</v>
      </c>
      <c r="TTI42" s="881" t="e">
        <v>#N/A</v>
      </c>
      <c r="TTJ42" s="881" t="e">
        <v>#N/A</v>
      </c>
      <c r="TTK42" s="881" t="e">
        <v>#N/A</v>
      </c>
      <c r="TTL42" s="881" t="e">
        <v>#N/A</v>
      </c>
      <c r="TTM42" s="881" t="e">
        <v>#N/A</v>
      </c>
      <c r="TTN42" s="881" t="e">
        <v>#N/A</v>
      </c>
      <c r="TTO42" s="881" t="e">
        <v>#N/A</v>
      </c>
      <c r="TTP42" s="881" t="e">
        <v>#N/A</v>
      </c>
      <c r="TTQ42" s="881" t="e">
        <v>#N/A</v>
      </c>
      <c r="TTR42" s="881" t="e">
        <v>#N/A</v>
      </c>
      <c r="TTS42" s="881" t="e">
        <v>#N/A</v>
      </c>
      <c r="TTT42" s="881" t="e">
        <v>#N/A</v>
      </c>
      <c r="TTU42" s="881" t="e">
        <v>#N/A</v>
      </c>
      <c r="TTV42" s="881" t="e">
        <v>#N/A</v>
      </c>
      <c r="TTW42" s="881" t="e">
        <v>#N/A</v>
      </c>
      <c r="TTX42" s="881" t="e">
        <v>#N/A</v>
      </c>
      <c r="TTY42" s="881" t="e">
        <v>#N/A</v>
      </c>
      <c r="TTZ42" s="881" t="e">
        <v>#N/A</v>
      </c>
      <c r="TUA42" s="881" t="e">
        <v>#N/A</v>
      </c>
      <c r="TUB42" s="881" t="e">
        <v>#N/A</v>
      </c>
      <c r="TUC42" s="881" t="e">
        <v>#N/A</v>
      </c>
      <c r="TUD42" s="881" t="e">
        <v>#N/A</v>
      </c>
      <c r="TUE42" s="881" t="e">
        <v>#N/A</v>
      </c>
      <c r="TUF42" s="881" t="e">
        <v>#N/A</v>
      </c>
      <c r="TUG42" s="881" t="e">
        <v>#N/A</v>
      </c>
      <c r="TUH42" s="881" t="e">
        <v>#N/A</v>
      </c>
      <c r="TUI42" s="881" t="e">
        <v>#N/A</v>
      </c>
      <c r="TUJ42" s="881" t="e">
        <v>#N/A</v>
      </c>
      <c r="TUK42" s="881" t="e">
        <v>#N/A</v>
      </c>
      <c r="TUL42" s="881" t="e">
        <v>#N/A</v>
      </c>
      <c r="TUM42" s="881" t="e">
        <v>#N/A</v>
      </c>
      <c r="TUN42" s="881" t="e">
        <v>#N/A</v>
      </c>
      <c r="TUO42" s="881" t="e">
        <v>#N/A</v>
      </c>
      <c r="TUP42" s="881" t="e">
        <v>#N/A</v>
      </c>
      <c r="TUQ42" s="881" t="e">
        <v>#N/A</v>
      </c>
      <c r="TUR42" s="881" t="e">
        <v>#N/A</v>
      </c>
      <c r="TUS42" s="881" t="e">
        <v>#N/A</v>
      </c>
      <c r="TUT42" s="881" t="e">
        <v>#N/A</v>
      </c>
      <c r="TUU42" s="881" t="e">
        <v>#N/A</v>
      </c>
      <c r="TUV42" s="881" t="e">
        <v>#N/A</v>
      </c>
      <c r="TUW42" s="881" t="e">
        <v>#N/A</v>
      </c>
      <c r="TUX42" s="881" t="e">
        <v>#N/A</v>
      </c>
      <c r="TUY42" s="881" t="e">
        <v>#N/A</v>
      </c>
      <c r="TUZ42" s="881" t="e">
        <v>#N/A</v>
      </c>
      <c r="TVA42" s="881" t="e">
        <v>#N/A</v>
      </c>
      <c r="TVB42" s="881" t="e">
        <v>#N/A</v>
      </c>
      <c r="TVC42" s="881" t="e">
        <v>#N/A</v>
      </c>
      <c r="TVD42" s="881" t="e">
        <v>#N/A</v>
      </c>
      <c r="TVE42" s="881" t="e">
        <v>#N/A</v>
      </c>
      <c r="TVF42" s="881" t="e">
        <v>#N/A</v>
      </c>
      <c r="TVG42" s="881" t="e">
        <v>#N/A</v>
      </c>
      <c r="TVH42" s="881" t="e">
        <v>#N/A</v>
      </c>
      <c r="TVI42" s="881" t="e">
        <v>#N/A</v>
      </c>
      <c r="TVJ42" s="881" t="e">
        <v>#N/A</v>
      </c>
      <c r="TVK42" s="881" t="e">
        <v>#N/A</v>
      </c>
      <c r="TVL42" s="881" t="e">
        <v>#N/A</v>
      </c>
      <c r="TVM42" s="881" t="e">
        <v>#N/A</v>
      </c>
      <c r="TVN42" s="881" t="e">
        <v>#N/A</v>
      </c>
      <c r="TVO42" s="881" t="e">
        <v>#N/A</v>
      </c>
      <c r="TVP42" s="881" t="e">
        <v>#N/A</v>
      </c>
      <c r="TVQ42" s="881" t="e">
        <v>#N/A</v>
      </c>
      <c r="TVR42" s="881" t="e">
        <v>#N/A</v>
      </c>
      <c r="TVS42" s="881" t="e">
        <v>#N/A</v>
      </c>
      <c r="TVT42" s="881" t="e">
        <v>#N/A</v>
      </c>
      <c r="TVU42" s="881" t="e">
        <v>#N/A</v>
      </c>
      <c r="TVV42" s="881" t="e">
        <v>#N/A</v>
      </c>
      <c r="TVW42" s="881" t="e">
        <v>#N/A</v>
      </c>
      <c r="TVX42" s="881" t="e">
        <v>#N/A</v>
      </c>
      <c r="TVY42" s="881" t="e">
        <v>#N/A</v>
      </c>
      <c r="TVZ42" s="881" t="e">
        <v>#N/A</v>
      </c>
      <c r="TWA42" s="881" t="e">
        <v>#N/A</v>
      </c>
      <c r="TWB42" s="881" t="e">
        <v>#N/A</v>
      </c>
      <c r="TWC42" s="881" t="e">
        <v>#N/A</v>
      </c>
      <c r="TWD42" s="881" t="e">
        <v>#N/A</v>
      </c>
      <c r="TWE42" s="881" t="e">
        <v>#N/A</v>
      </c>
      <c r="TWF42" s="881" t="e">
        <v>#N/A</v>
      </c>
      <c r="TWG42" s="881" t="e">
        <v>#N/A</v>
      </c>
      <c r="TWH42" s="881" t="e">
        <v>#N/A</v>
      </c>
      <c r="TWI42" s="881" t="e">
        <v>#N/A</v>
      </c>
      <c r="TWJ42" s="881" t="e">
        <v>#N/A</v>
      </c>
      <c r="TWK42" s="881" t="e">
        <v>#N/A</v>
      </c>
      <c r="TWL42" s="881" t="e">
        <v>#N/A</v>
      </c>
      <c r="TWM42" s="881" t="e">
        <v>#N/A</v>
      </c>
      <c r="TWN42" s="881" t="e">
        <v>#N/A</v>
      </c>
      <c r="TWO42" s="881" t="e">
        <v>#N/A</v>
      </c>
      <c r="TWP42" s="881" t="e">
        <v>#N/A</v>
      </c>
      <c r="TWQ42" s="881" t="e">
        <v>#N/A</v>
      </c>
      <c r="TWR42" s="881" t="e">
        <v>#N/A</v>
      </c>
      <c r="TWS42" s="881" t="e">
        <v>#N/A</v>
      </c>
      <c r="TWT42" s="881" t="e">
        <v>#N/A</v>
      </c>
      <c r="TWU42" s="881" t="e">
        <v>#N/A</v>
      </c>
      <c r="TWV42" s="881" t="e">
        <v>#N/A</v>
      </c>
      <c r="TWW42" s="881" t="e">
        <v>#N/A</v>
      </c>
      <c r="TWX42" s="881" t="e">
        <v>#N/A</v>
      </c>
      <c r="TWY42" s="881" t="e">
        <v>#N/A</v>
      </c>
      <c r="TWZ42" s="881" t="e">
        <v>#N/A</v>
      </c>
      <c r="TXA42" s="881" t="e">
        <v>#N/A</v>
      </c>
      <c r="TXB42" s="881" t="e">
        <v>#N/A</v>
      </c>
      <c r="TXC42" s="881" t="e">
        <v>#N/A</v>
      </c>
      <c r="TXD42" s="881" t="e">
        <v>#N/A</v>
      </c>
      <c r="TXE42" s="881" t="e">
        <v>#N/A</v>
      </c>
      <c r="TXF42" s="881" t="e">
        <v>#N/A</v>
      </c>
      <c r="TXG42" s="881" t="e">
        <v>#N/A</v>
      </c>
      <c r="TXH42" s="881" t="e">
        <v>#N/A</v>
      </c>
      <c r="TXI42" s="881" t="e">
        <v>#N/A</v>
      </c>
      <c r="TXJ42" s="881" t="e">
        <v>#N/A</v>
      </c>
      <c r="TXK42" s="881" t="e">
        <v>#N/A</v>
      </c>
      <c r="TXL42" s="881" t="e">
        <v>#N/A</v>
      </c>
      <c r="TXM42" s="881" t="e">
        <v>#N/A</v>
      </c>
      <c r="TXN42" s="881" t="e">
        <v>#N/A</v>
      </c>
      <c r="TXO42" s="881" t="e">
        <v>#N/A</v>
      </c>
      <c r="TXP42" s="881" t="e">
        <v>#N/A</v>
      </c>
      <c r="TXQ42" s="881" t="e">
        <v>#N/A</v>
      </c>
      <c r="TXR42" s="881" t="e">
        <v>#N/A</v>
      </c>
      <c r="TXS42" s="881" t="e">
        <v>#N/A</v>
      </c>
      <c r="TXT42" s="881" t="e">
        <v>#N/A</v>
      </c>
      <c r="TXU42" s="881" t="e">
        <v>#N/A</v>
      </c>
      <c r="TXV42" s="881" t="e">
        <v>#N/A</v>
      </c>
      <c r="TXW42" s="881" t="e">
        <v>#N/A</v>
      </c>
      <c r="TXX42" s="881" t="e">
        <v>#N/A</v>
      </c>
      <c r="TXY42" s="881" t="e">
        <v>#N/A</v>
      </c>
      <c r="TXZ42" s="881" t="e">
        <v>#N/A</v>
      </c>
      <c r="TYA42" s="881" t="e">
        <v>#N/A</v>
      </c>
      <c r="TYB42" s="881" t="e">
        <v>#N/A</v>
      </c>
      <c r="TYC42" s="881" t="e">
        <v>#N/A</v>
      </c>
      <c r="TYD42" s="881" t="e">
        <v>#N/A</v>
      </c>
      <c r="TYE42" s="881" t="e">
        <v>#N/A</v>
      </c>
      <c r="TYF42" s="881" t="e">
        <v>#N/A</v>
      </c>
      <c r="TYG42" s="881" t="e">
        <v>#N/A</v>
      </c>
      <c r="TYH42" s="881" t="e">
        <v>#N/A</v>
      </c>
      <c r="TYI42" s="881" t="e">
        <v>#N/A</v>
      </c>
      <c r="TYJ42" s="881" t="e">
        <v>#N/A</v>
      </c>
      <c r="TYK42" s="881" t="e">
        <v>#N/A</v>
      </c>
      <c r="TYL42" s="881" t="e">
        <v>#N/A</v>
      </c>
      <c r="TYM42" s="881" t="e">
        <v>#N/A</v>
      </c>
      <c r="TYN42" s="881" t="e">
        <v>#N/A</v>
      </c>
      <c r="TYO42" s="881" t="e">
        <v>#N/A</v>
      </c>
      <c r="TYP42" s="881" t="e">
        <v>#N/A</v>
      </c>
      <c r="TYQ42" s="881" t="e">
        <v>#N/A</v>
      </c>
      <c r="TYR42" s="881" t="e">
        <v>#N/A</v>
      </c>
      <c r="TYS42" s="881" t="e">
        <v>#N/A</v>
      </c>
      <c r="TYT42" s="881" t="e">
        <v>#N/A</v>
      </c>
      <c r="TYU42" s="881" t="e">
        <v>#N/A</v>
      </c>
      <c r="TYV42" s="881" t="e">
        <v>#N/A</v>
      </c>
      <c r="TYW42" s="881" t="e">
        <v>#N/A</v>
      </c>
      <c r="TYX42" s="881" t="e">
        <v>#N/A</v>
      </c>
      <c r="TYY42" s="881" t="e">
        <v>#N/A</v>
      </c>
      <c r="TYZ42" s="881" t="e">
        <v>#N/A</v>
      </c>
      <c r="TZA42" s="881" t="e">
        <v>#N/A</v>
      </c>
      <c r="TZB42" s="881" t="e">
        <v>#N/A</v>
      </c>
      <c r="TZC42" s="881" t="e">
        <v>#N/A</v>
      </c>
      <c r="TZD42" s="881" t="e">
        <v>#N/A</v>
      </c>
      <c r="TZE42" s="881" t="e">
        <v>#N/A</v>
      </c>
      <c r="TZF42" s="881" t="e">
        <v>#N/A</v>
      </c>
      <c r="TZG42" s="881" t="e">
        <v>#N/A</v>
      </c>
      <c r="TZH42" s="881" t="e">
        <v>#N/A</v>
      </c>
      <c r="TZI42" s="881" t="e">
        <v>#N/A</v>
      </c>
      <c r="TZJ42" s="881" t="e">
        <v>#N/A</v>
      </c>
      <c r="TZK42" s="881" t="e">
        <v>#N/A</v>
      </c>
      <c r="TZL42" s="881" t="e">
        <v>#N/A</v>
      </c>
      <c r="TZM42" s="881" t="e">
        <v>#N/A</v>
      </c>
      <c r="TZN42" s="881" t="e">
        <v>#N/A</v>
      </c>
      <c r="TZO42" s="881" t="e">
        <v>#N/A</v>
      </c>
      <c r="TZP42" s="881" t="e">
        <v>#N/A</v>
      </c>
      <c r="TZQ42" s="881" t="e">
        <v>#N/A</v>
      </c>
      <c r="TZR42" s="881" t="e">
        <v>#N/A</v>
      </c>
      <c r="TZS42" s="881" t="e">
        <v>#N/A</v>
      </c>
      <c r="TZT42" s="881" t="e">
        <v>#N/A</v>
      </c>
      <c r="TZU42" s="881" t="e">
        <v>#N/A</v>
      </c>
      <c r="TZV42" s="881" t="e">
        <v>#N/A</v>
      </c>
      <c r="TZW42" s="881" t="e">
        <v>#N/A</v>
      </c>
      <c r="TZX42" s="881" t="e">
        <v>#N/A</v>
      </c>
      <c r="TZY42" s="881" t="e">
        <v>#N/A</v>
      </c>
      <c r="TZZ42" s="881" t="e">
        <v>#N/A</v>
      </c>
      <c r="UAA42" s="881" t="e">
        <v>#N/A</v>
      </c>
      <c r="UAB42" s="881" t="e">
        <v>#N/A</v>
      </c>
      <c r="UAC42" s="881" t="e">
        <v>#N/A</v>
      </c>
      <c r="UAD42" s="881" t="e">
        <v>#N/A</v>
      </c>
      <c r="UAE42" s="881" t="e">
        <v>#N/A</v>
      </c>
      <c r="UAF42" s="881" t="e">
        <v>#N/A</v>
      </c>
      <c r="UAG42" s="881" t="e">
        <v>#N/A</v>
      </c>
      <c r="UAH42" s="881" t="e">
        <v>#N/A</v>
      </c>
      <c r="UAI42" s="881" t="e">
        <v>#N/A</v>
      </c>
      <c r="UAJ42" s="881" t="e">
        <v>#N/A</v>
      </c>
      <c r="UAK42" s="881" t="e">
        <v>#N/A</v>
      </c>
      <c r="UAL42" s="881" t="e">
        <v>#N/A</v>
      </c>
      <c r="UAM42" s="881" t="e">
        <v>#N/A</v>
      </c>
      <c r="UAN42" s="881" t="e">
        <v>#N/A</v>
      </c>
      <c r="UAO42" s="881" t="e">
        <v>#N/A</v>
      </c>
      <c r="UAP42" s="881" t="e">
        <v>#N/A</v>
      </c>
      <c r="UAQ42" s="881" t="e">
        <v>#N/A</v>
      </c>
      <c r="UAR42" s="881" t="e">
        <v>#N/A</v>
      </c>
      <c r="UAS42" s="881" t="e">
        <v>#N/A</v>
      </c>
      <c r="UAT42" s="881" t="e">
        <v>#N/A</v>
      </c>
      <c r="UAU42" s="881" t="e">
        <v>#N/A</v>
      </c>
      <c r="UAV42" s="881" t="e">
        <v>#N/A</v>
      </c>
      <c r="UAW42" s="881" t="e">
        <v>#N/A</v>
      </c>
      <c r="UAX42" s="881" t="e">
        <v>#N/A</v>
      </c>
      <c r="UAY42" s="881" t="e">
        <v>#N/A</v>
      </c>
      <c r="UAZ42" s="881" t="e">
        <v>#N/A</v>
      </c>
      <c r="UBA42" s="881" t="e">
        <v>#N/A</v>
      </c>
      <c r="UBB42" s="881" t="e">
        <v>#N/A</v>
      </c>
      <c r="UBC42" s="881" t="e">
        <v>#N/A</v>
      </c>
      <c r="UBD42" s="881" t="e">
        <v>#N/A</v>
      </c>
      <c r="UBE42" s="881" t="e">
        <v>#N/A</v>
      </c>
      <c r="UBF42" s="881" t="e">
        <v>#N/A</v>
      </c>
      <c r="UBG42" s="881" t="e">
        <v>#N/A</v>
      </c>
      <c r="UBH42" s="881" t="e">
        <v>#N/A</v>
      </c>
      <c r="UBI42" s="881" t="e">
        <v>#N/A</v>
      </c>
      <c r="UBJ42" s="881" t="e">
        <v>#N/A</v>
      </c>
      <c r="UBK42" s="881" t="e">
        <v>#N/A</v>
      </c>
      <c r="UBL42" s="881" t="e">
        <v>#N/A</v>
      </c>
      <c r="UBM42" s="881" t="e">
        <v>#N/A</v>
      </c>
      <c r="UBN42" s="881" t="e">
        <v>#N/A</v>
      </c>
      <c r="UBO42" s="881" t="e">
        <v>#N/A</v>
      </c>
      <c r="UBP42" s="881" t="e">
        <v>#N/A</v>
      </c>
      <c r="UBQ42" s="881" t="e">
        <v>#N/A</v>
      </c>
      <c r="UBR42" s="881" t="e">
        <v>#N/A</v>
      </c>
      <c r="UBS42" s="881" t="e">
        <v>#N/A</v>
      </c>
      <c r="UBT42" s="881" t="e">
        <v>#N/A</v>
      </c>
      <c r="UBU42" s="881" t="e">
        <v>#N/A</v>
      </c>
      <c r="UBV42" s="881" t="e">
        <v>#N/A</v>
      </c>
      <c r="UBW42" s="881" t="e">
        <v>#N/A</v>
      </c>
      <c r="UBX42" s="881" t="e">
        <v>#N/A</v>
      </c>
      <c r="UBY42" s="881" t="e">
        <v>#N/A</v>
      </c>
      <c r="UBZ42" s="881" t="e">
        <v>#N/A</v>
      </c>
      <c r="UCA42" s="881" t="e">
        <v>#N/A</v>
      </c>
      <c r="UCB42" s="881" t="e">
        <v>#N/A</v>
      </c>
      <c r="UCC42" s="881" t="e">
        <v>#N/A</v>
      </c>
      <c r="UCD42" s="881" t="e">
        <v>#N/A</v>
      </c>
      <c r="UCE42" s="881" t="e">
        <v>#N/A</v>
      </c>
      <c r="UCF42" s="881" t="e">
        <v>#N/A</v>
      </c>
      <c r="UCG42" s="881" t="e">
        <v>#N/A</v>
      </c>
      <c r="UCH42" s="881" t="e">
        <v>#N/A</v>
      </c>
      <c r="UCI42" s="881" t="e">
        <v>#N/A</v>
      </c>
      <c r="UCJ42" s="881" t="e">
        <v>#N/A</v>
      </c>
      <c r="UCK42" s="881" t="e">
        <v>#N/A</v>
      </c>
      <c r="UCL42" s="881" t="e">
        <v>#N/A</v>
      </c>
      <c r="UCM42" s="881" t="e">
        <v>#N/A</v>
      </c>
      <c r="UCN42" s="881" t="e">
        <v>#N/A</v>
      </c>
      <c r="UCO42" s="881" t="e">
        <v>#N/A</v>
      </c>
      <c r="UCP42" s="881" t="e">
        <v>#N/A</v>
      </c>
      <c r="UCQ42" s="881" t="e">
        <v>#N/A</v>
      </c>
      <c r="UCR42" s="881" t="e">
        <v>#N/A</v>
      </c>
      <c r="UCS42" s="881" t="e">
        <v>#N/A</v>
      </c>
      <c r="UCT42" s="881" t="e">
        <v>#N/A</v>
      </c>
      <c r="UCU42" s="881" t="e">
        <v>#N/A</v>
      </c>
      <c r="UCV42" s="881" t="e">
        <v>#N/A</v>
      </c>
      <c r="UCW42" s="881" t="e">
        <v>#N/A</v>
      </c>
      <c r="UCX42" s="881" t="e">
        <v>#N/A</v>
      </c>
      <c r="UCY42" s="881" t="e">
        <v>#N/A</v>
      </c>
      <c r="UCZ42" s="881" t="e">
        <v>#N/A</v>
      </c>
      <c r="UDA42" s="881" t="e">
        <v>#N/A</v>
      </c>
      <c r="UDB42" s="881" t="e">
        <v>#N/A</v>
      </c>
      <c r="UDC42" s="881" t="e">
        <v>#N/A</v>
      </c>
      <c r="UDD42" s="881" t="e">
        <v>#N/A</v>
      </c>
      <c r="UDE42" s="881" t="e">
        <v>#N/A</v>
      </c>
      <c r="UDF42" s="881" t="e">
        <v>#N/A</v>
      </c>
      <c r="UDG42" s="881" t="e">
        <v>#N/A</v>
      </c>
      <c r="UDH42" s="881" t="e">
        <v>#N/A</v>
      </c>
      <c r="UDI42" s="881" t="e">
        <v>#N/A</v>
      </c>
      <c r="UDJ42" s="881" t="e">
        <v>#N/A</v>
      </c>
      <c r="UDK42" s="881" t="e">
        <v>#N/A</v>
      </c>
      <c r="UDL42" s="881" t="e">
        <v>#N/A</v>
      </c>
      <c r="UDM42" s="881" t="e">
        <v>#N/A</v>
      </c>
      <c r="UDN42" s="881" t="e">
        <v>#N/A</v>
      </c>
      <c r="UDO42" s="881" t="e">
        <v>#N/A</v>
      </c>
      <c r="UDP42" s="881" t="e">
        <v>#N/A</v>
      </c>
      <c r="UDQ42" s="881" t="e">
        <v>#N/A</v>
      </c>
      <c r="UDR42" s="881" t="e">
        <v>#N/A</v>
      </c>
      <c r="UDS42" s="881" t="e">
        <v>#N/A</v>
      </c>
      <c r="UDT42" s="881" t="e">
        <v>#N/A</v>
      </c>
      <c r="UDU42" s="881" t="e">
        <v>#N/A</v>
      </c>
      <c r="UDV42" s="881" t="e">
        <v>#N/A</v>
      </c>
      <c r="UDW42" s="881" t="e">
        <v>#N/A</v>
      </c>
      <c r="UDX42" s="881" t="e">
        <v>#N/A</v>
      </c>
      <c r="UDY42" s="881" t="e">
        <v>#N/A</v>
      </c>
      <c r="UDZ42" s="881" t="e">
        <v>#N/A</v>
      </c>
      <c r="UEA42" s="881" t="e">
        <v>#N/A</v>
      </c>
      <c r="UEB42" s="881" t="e">
        <v>#N/A</v>
      </c>
      <c r="UEC42" s="881" t="e">
        <v>#N/A</v>
      </c>
      <c r="UED42" s="881" t="e">
        <v>#N/A</v>
      </c>
      <c r="UEE42" s="881" t="e">
        <v>#N/A</v>
      </c>
      <c r="UEF42" s="881" t="e">
        <v>#N/A</v>
      </c>
      <c r="UEG42" s="881" t="e">
        <v>#N/A</v>
      </c>
      <c r="UEH42" s="881" t="e">
        <v>#N/A</v>
      </c>
      <c r="UEI42" s="881" t="e">
        <v>#N/A</v>
      </c>
      <c r="UEJ42" s="881" t="e">
        <v>#N/A</v>
      </c>
      <c r="UEK42" s="881" t="e">
        <v>#N/A</v>
      </c>
      <c r="UEL42" s="881" t="e">
        <v>#N/A</v>
      </c>
      <c r="UEM42" s="881" t="e">
        <v>#N/A</v>
      </c>
      <c r="UEN42" s="881" t="e">
        <v>#N/A</v>
      </c>
      <c r="UEO42" s="881" t="e">
        <v>#N/A</v>
      </c>
      <c r="UEP42" s="881" t="e">
        <v>#N/A</v>
      </c>
      <c r="UEQ42" s="881" t="e">
        <v>#N/A</v>
      </c>
      <c r="UER42" s="881" t="e">
        <v>#N/A</v>
      </c>
      <c r="UES42" s="881" t="e">
        <v>#N/A</v>
      </c>
      <c r="UET42" s="881" t="e">
        <v>#N/A</v>
      </c>
      <c r="UEU42" s="881" t="e">
        <v>#N/A</v>
      </c>
      <c r="UEV42" s="881" t="e">
        <v>#N/A</v>
      </c>
      <c r="UEW42" s="881" t="e">
        <v>#N/A</v>
      </c>
      <c r="UEX42" s="881" t="e">
        <v>#N/A</v>
      </c>
      <c r="UEY42" s="881" t="e">
        <v>#N/A</v>
      </c>
      <c r="UEZ42" s="881" t="e">
        <v>#N/A</v>
      </c>
      <c r="UFA42" s="881" t="e">
        <v>#N/A</v>
      </c>
      <c r="UFB42" s="881" t="e">
        <v>#N/A</v>
      </c>
      <c r="UFC42" s="881" t="e">
        <v>#N/A</v>
      </c>
      <c r="UFD42" s="881" t="e">
        <v>#N/A</v>
      </c>
      <c r="UFE42" s="881" t="e">
        <v>#N/A</v>
      </c>
      <c r="UFF42" s="881" t="e">
        <v>#N/A</v>
      </c>
      <c r="UFG42" s="881" t="e">
        <v>#N/A</v>
      </c>
      <c r="UFH42" s="881" t="e">
        <v>#N/A</v>
      </c>
      <c r="UFI42" s="881" t="e">
        <v>#N/A</v>
      </c>
      <c r="UFJ42" s="881" t="e">
        <v>#N/A</v>
      </c>
      <c r="UFK42" s="881" t="e">
        <v>#N/A</v>
      </c>
      <c r="UFL42" s="881" t="e">
        <v>#N/A</v>
      </c>
      <c r="UFM42" s="881" t="e">
        <v>#N/A</v>
      </c>
      <c r="UFN42" s="881" t="e">
        <v>#N/A</v>
      </c>
      <c r="UFO42" s="881" t="e">
        <v>#N/A</v>
      </c>
      <c r="UFP42" s="881" t="e">
        <v>#N/A</v>
      </c>
      <c r="UFQ42" s="881" t="e">
        <v>#N/A</v>
      </c>
      <c r="UFR42" s="881" t="e">
        <v>#N/A</v>
      </c>
      <c r="UFS42" s="881" t="e">
        <v>#N/A</v>
      </c>
      <c r="UFT42" s="881" t="e">
        <v>#N/A</v>
      </c>
      <c r="UFU42" s="881" t="e">
        <v>#N/A</v>
      </c>
      <c r="UFV42" s="881" t="e">
        <v>#N/A</v>
      </c>
      <c r="UFW42" s="881" t="e">
        <v>#N/A</v>
      </c>
      <c r="UFX42" s="881" t="e">
        <v>#N/A</v>
      </c>
      <c r="UFY42" s="881" t="e">
        <v>#N/A</v>
      </c>
      <c r="UFZ42" s="881" t="e">
        <v>#N/A</v>
      </c>
      <c r="UGA42" s="881" t="e">
        <v>#N/A</v>
      </c>
      <c r="UGB42" s="881" t="e">
        <v>#N/A</v>
      </c>
      <c r="UGC42" s="881" t="e">
        <v>#N/A</v>
      </c>
      <c r="UGD42" s="881" t="e">
        <v>#N/A</v>
      </c>
      <c r="UGE42" s="881" t="e">
        <v>#N/A</v>
      </c>
      <c r="UGF42" s="881" t="e">
        <v>#N/A</v>
      </c>
      <c r="UGG42" s="881" t="e">
        <v>#N/A</v>
      </c>
      <c r="UGH42" s="881" t="e">
        <v>#N/A</v>
      </c>
      <c r="UGI42" s="881" t="e">
        <v>#N/A</v>
      </c>
      <c r="UGJ42" s="881" t="e">
        <v>#N/A</v>
      </c>
      <c r="UGK42" s="881" t="e">
        <v>#N/A</v>
      </c>
      <c r="UGL42" s="881" t="e">
        <v>#N/A</v>
      </c>
      <c r="UGM42" s="881" t="e">
        <v>#N/A</v>
      </c>
      <c r="UGN42" s="881" t="e">
        <v>#N/A</v>
      </c>
      <c r="UGO42" s="881" t="e">
        <v>#N/A</v>
      </c>
      <c r="UGP42" s="881" t="e">
        <v>#N/A</v>
      </c>
      <c r="UGQ42" s="881" t="e">
        <v>#N/A</v>
      </c>
      <c r="UGR42" s="881" t="e">
        <v>#N/A</v>
      </c>
      <c r="UGS42" s="881" t="e">
        <v>#N/A</v>
      </c>
      <c r="UGT42" s="881" t="e">
        <v>#N/A</v>
      </c>
      <c r="UGU42" s="881" t="e">
        <v>#N/A</v>
      </c>
      <c r="UGV42" s="881" t="e">
        <v>#N/A</v>
      </c>
      <c r="UGW42" s="881" t="e">
        <v>#N/A</v>
      </c>
      <c r="UGX42" s="881" t="e">
        <v>#N/A</v>
      </c>
      <c r="UGY42" s="881" t="e">
        <v>#N/A</v>
      </c>
      <c r="UGZ42" s="881" t="e">
        <v>#N/A</v>
      </c>
      <c r="UHA42" s="881" t="e">
        <v>#N/A</v>
      </c>
      <c r="UHB42" s="881" t="e">
        <v>#N/A</v>
      </c>
      <c r="UHC42" s="881" t="e">
        <v>#N/A</v>
      </c>
      <c r="UHD42" s="881" t="e">
        <v>#N/A</v>
      </c>
      <c r="UHE42" s="881" t="e">
        <v>#N/A</v>
      </c>
      <c r="UHF42" s="881" t="e">
        <v>#N/A</v>
      </c>
      <c r="UHG42" s="881" t="e">
        <v>#N/A</v>
      </c>
      <c r="UHH42" s="881" t="e">
        <v>#N/A</v>
      </c>
      <c r="UHI42" s="881" t="e">
        <v>#N/A</v>
      </c>
      <c r="UHJ42" s="881" t="e">
        <v>#N/A</v>
      </c>
      <c r="UHK42" s="881" t="e">
        <v>#N/A</v>
      </c>
      <c r="UHL42" s="881" t="e">
        <v>#N/A</v>
      </c>
      <c r="UHM42" s="881" t="e">
        <v>#N/A</v>
      </c>
      <c r="UHN42" s="881" t="e">
        <v>#N/A</v>
      </c>
      <c r="UHO42" s="881" t="e">
        <v>#N/A</v>
      </c>
      <c r="UHP42" s="881" t="e">
        <v>#N/A</v>
      </c>
      <c r="UHQ42" s="881" t="e">
        <v>#N/A</v>
      </c>
      <c r="UHR42" s="881" t="e">
        <v>#N/A</v>
      </c>
      <c r="UHS42" s="881" t="e">
        <v>#N/A</v>
      </c>
      <c r="UHT42" s="881" t="e">
        <v>#N/A</v>
      </c>
      <c r="UHU42" s="881" t="e">
        <v>#N/A</v>
      </c>
      <c r="UHV42" s="881" t="e">
        <v>#N/A</v>
      </c>
      <c r="UHW42" s="881" t="e">
        <v>#N/A</v>
      </c>
      <c r="UHX42" s="881" t="e">
        <v>#N/A</v>
      </c>
      <c r="UHY42" s="881" t="e">
        <v>#N/A</v>
      </c>
      <c r="UHZ42" s="881" t="e">
        <v>#N/A</v>
      </c>
      <c r="UIA42" s="881" t="e">
        <v>#N/A</v>
      </c>
      <c r="UIB42" s="881" t="e">
        <v>#N/A</v>
      </c>
      <c r="UIC42" s="881" t="e">
        <v>#N/A</v>
      </c>
      <c r="UID42" s="881" t="e">
        <v>#N/A</v>
      </c>
      <c r="UIE42" s="881" t="e">
        <v>#N/A</v>
      </c>
      <c r="UIF42" s="881" t="e">
        <v>#N/A</v>
      </c>
      <c r="UIG42" s="881" t="e">
        <v>#N/A</v>
      </c>
      <c r="UIH42" s="881" t="e">
        <v>#N/A</v>
      </c>
      <c r="UII42" s="881" t="e">
        <v>#N/A</v>
      </c>
      <c r="UIJ42" s="881" t="e">
        <v>#N/A</v>
      </c>
      <c r="UIK42" s="881" t="e">
        <v>#N/A</v>
      </c>
      <c r="UIL42" s="881" t="e">
        <v>#N/A</v>
      </c>
      <c r="UIM42" s="881" t="e">
        <v>#N/A</v>
      </c>
      <c r="UIN42" s="881" t="e">
        <v>#N/A</v>
      </c>
      <c r="UIO42" s="881" t="e">
        <v>#N/A</v>
      </c>
      <c r="UIP42" s="881" t="e">
        <v>#N/A</v>
      </c>
      <c r="UIQ42" s="881" t="e">
        <v>#N/A</v>
      </c>
      <c r="UIR42" s="881" t="e">
        <v>#N/A</v>
      </c>
      <c r="UIS42" s="881" t="e">
        <v>#N/A</v>
      </c>
      <c r="UIT42" s="881" t="e">
        <v>#N/A</v>
      </c>
      <c r="UIU42" s="881" t="e">
        <v>#N/A</v>
      </c>
      <c r="UIV42" s="881" t="e">
        <v>#N/A</v>
      </c>
      <c r="UIW42" s="881" t="e">
        <v>#N/A</v>
      </c>
      <c r="UIX42" s="881" t="e">
        <v>#N/A</v>
      </c>
      <c r="UIY42" s="881" t="e">
        <v>#N/A</v>
      </c>
      <c r="UIZ42" s="881" t="e">
        <v>#N/A</v>
      </c>
      <c r="UJA42" s="881" t="e">
        <v>#N/A</v>
      </c>
      <c r="UJB42" s="881" t="e">
        <v>#N/A</v>
      </c>
      <c r="UJC42" s="881" t="e">
        <v>#N/A</v>
      </c>
      <c r="UJD42" s="881" t="e">
        <v>#N/A</v>
      </c>
      <c r="UJE42" s="881" t="e">
        <v>#N/A</v>
      </c>
      <c r="UJF42" s="881" t="e">
        <v>#N/A</v>
      </c>
      <c r="UJG42" s="881" t="e">
        <v>#N/A</v>
      </c>
      <c r="UJH42" s="881" t="e">
        <v>#N/A</v>
      </c>
      <c r="UJI42" s="881" t="e">
        <v>#N/A</v>
      </c>
      <c r="UJJ42" s="881" t="e">
        <v>#N/A</v>
      </c>
      <c r="UJK42" s="881" t="e">
        <v>#N/A</v>
      </c>
      <c r="UJL42" s="881" t="e">
        <v>#N/A</v>
      </c>
      <c r="UJM42" s="881" t="e">
        <v>#N/A</v>
      </c>
      <c r="UJN42" s="881" t="e">
        <v>#N/A</v>
      </c>
      <c r="UJO42" s="881" t="e">
        <v>#N/A</v>
      </c>
      <c r="UJP42" s="881" t="e">
        <v>#N/A</v>
      </c>
      <c r="UJQ42" s="881" t="e">
        <v>#N/A</v>
      </c>
      <c r="UJR42" s="881" t="e">
        <v>#N/A</v>
      </c>
      <c r="UJS42" s="881" t="e">
        <v>#N/A</v>
      </c>
      <c r="UJT42" s="881" t="e">
        <v>#N/A</v>
      </c>
      <c r="UJU42" s="881" t="e">
        <v>#N/A</v>
      </c>
      <c r="UJV42" s="881" t="e">
        <v>#N/A</v>
      </c>
      <c r="UJW42" s="881" t="e">
        <v>#N/A</v>
      </c>
      <c r="UJX42" s="881" t="e">
        <v>#N/A</v>
      </c>
      <c r="UJY42" s="881" t="e">
        <v>#N/A</v>
      </c>
      <c r="UJZ42" s="881" t="e">
        <v>#N/A</v>
      </c>
      <c r="UKA42" s="881" t="e">
        <v>#N/A</v>
      </c>
      <c r="UKB42" s="881" t="e">
        <v>#N/A</v>
      </c>
      <c r="UKC42" s="881" t="e">
        <v>#N/A</v>
      </c>
      <c r="UKD42" s="881" t="e">
        <v>#N/A</v>
      </c>
      <c r="UKE42" s="881" t="e">
        <v>#N/A</v>
      </c>
      <c r="UKF42" s="881" t="e">
        <v>#N/A</v>
      </c>
      <c r="UKG42" s="881" t="e">
        <v>#N/A</v>
      </c>
      <c r="UKH42" s="881" t="e">
        <v>#N/A</v>
      </c>
      <c r="UKI42" s="881" t="e">
        <v>#N/A</v>
      </c>
      <c r="UKJ42" s="881" t="e">
        <v>#N/A</v>
      </c>
      <c r="UKK42" s="881" t="e">
        <v>#N/A</v>
      </c>
      <c r="UKL42" s="881" t="e">
        <v>#N/A</v>
      </c>
      <c r="UKM42" s="881" t="e">
        <v>#N/A</v>
      </c>
      <c r="UKN42" s="881" t="e">
        <v>#N/A</v>
      </c>
      <c r="UKO42" s="881" t="e">
        <v>#N/A</v>
      </c>
      <c r="UKP42" s="881" t="e">
        <v>#N/A</v>
      </c>
      <c r="UKQ42" s="881" t="e">
        <v>#N/A</v>
      </c>
      <c r="UKR42" s="881" t="e">
        <v>#N/A</v>
      </c>
      <c r="UKS42" s="881" t="e">
        <v>#N/A</v>
      </c>
      <c r="UKT42" s="881" t="e">
        <v>#N/A</v>
      </c>
      <c r="UKU42" s="881" t="e">
        <v>#N/A</v>
      </c>
      <c r="UKV42" s="881" t="e">
        <v>#N/A</v>
      </c>
      <c r="UKW42" s="881" t="e">
        <v>#N/A</v>
      </c>
      <c r="UKX42" s="881" t="e">
        <v>#N/A</v>
      </c>
      <c r="UKY42" s="881" t="e">
        <v>#N/A</v>
      </c>
      <c r="UKZ42" s="881" t="e">
        <v>#N/A</v>
      </c>
      <c r="ULA42" s="881" t="e">
        <v>#N/A</v>
      </c>
      <c r="ULB42" s="881" t="e">
        <v>#N/A</v>
      </c>
      <c r="ULC42" s="881" t="e">
        <v>#N/A</v>
      </c>
      <c r="ULD42" s="881" t="e">
        <v>#N/A</v>
      </c>
      <c r="ULE42" s="881" t="e">
        <v>#N/A</v>
      </c>
      <c r="ULF42" s="881" t="e">
        <v>#N/A</v>
      </c>
      <c r="ULG42" s="881" t="e">
        <v>#N/A</v>
      </c>
      <c r="ULH42" s="881" t="e">
        <v>#N/A</v>
      </c>
      <c r="ULI42" s="881" t="e">
        <v>#N/A</v>
      </c>
      <c r="ULJ42" s="881" t="e">
        <v>#N/A</v>
      </c>
      <c r="ULK42" s="881" t="e">
        <v>#N/A</v>
      </c>
      <c r="ULL42" s="881" t="e">
        <v>#N/A</v>
      </c>
      <c r="ULM42" s="881" t="e">
        <v>#N/A</v>
      </c>
      <c r="ULN42" s="881" t="e">
        <v>#N/A</v>
      </c>
      <c r="ULO42" s="881" t="e">
        <v>#N/A</v>
      </c>
      <c r="ULP42" s="881" t="e">
        <v>#N/A</v>
      </c>
      <c r="ULQ42" s="881" t="e">
        <v>#N/A</v>
      </c>
      <c r="ULR42" s="881" t="e">
        <v>#N/A</v>
      </c>
      <c r="ULS42" s="881" t="e">
        <v>#N/A</v>
      </c>
      <c r="ULT42" s="881" t="e">
        <v>#N/A</v>
      </c>
      <c r="ULU42" s="881" t="e">
        <v>#N/A</v>
      </c>
      <c r="ULV42" s="881" t="e">
        <v>#N/A</v>
      </c>
      <c r="ULW42" s="881" t="e">
        <v>#N/A</v>
      </c>
      <c r="ULX42" s="881" t="e">
        <v>#N/A</v>
      </c>
      <c r="ULY42" s="881" t="e">
        <v>#N/A</v>
      </c>
      <c r="ULZ42" s="881" t="e">
        <v>#N/A</v>
      </c>
      <c r="UMA42" s="881" t="e">
        <v>#N/A</v>
      </c>
      <c r="UMB42" s="881" t="e">
        <v>#N/A</v>
      </c>
      <c r="UMC42" s="881" t="e">
        <v>#N/A</v>
      </c>
      <c r="UMD42" s="881" t="e">
        <v>#N/A</v>
      </c>
      <c r="UME42" s="881" t="e">
        <v>#N/A</v>
      </c>
      <c r="UMF42" s="881" t="e">
        <v>#N/A</v>
      </c>
      <c r="UMG42" s="881" t="e">
        <v>#N/A</v>
      </c>
      <c r="UMH42" s="881" t="e">
        <v>#N/A</v>
      </c>
      <c r="UMI42" s="881" t="e">
        <v>#N/A</v>
      </c>
      <c r="UMJ42" s="881" t="e">
        <v>#N/A</v>
      </c>
      <c r="UMK42" s="881" t="e">
        <v>#N/A</v>
      </c>
      <c r="UML42" s="881" t="e">
        <v>#N/A</v>
      </c>
      <c r="UMM42" s="881" t="e">
        <v>#N/A</v>
      </c>
      <c r="UMN42" s="881" t="e">
        <v>#N/A</v>
      </c>
      <c r="UMO42" s="881" t="e">
        <v>#N/A</v>
      </c>
      <c r="UMP42" s="881" t="e">
        <v>#N/A</v>
      </c>
      <c r="UMQ42" s="881" t="e">
        <v>#N/A</v>
      </c>
      <c r="UMR42" s="881" t="e">
        <v>#N/A</v>
      </c>
      <c r="UMS42" s="881" t="e">
        <v>#N/A</v>
      </c>
      <c r="UMT42" s="881" t="e">
        <v>#N/A</v>
      </c>
      <c r="UMU42" s="881" t="e">
        <v>#N/A</v>
      </c>
      <c r="UMV42" s="881" t="e">
        <v>#N/A</v>
      </c>
      <c r="UMW42" s="881" t="e">
        <v>#N/A</v>
      </c>
      <c r="UMX42" s="881" t="e">
        <v>#N/A</v>
      </c>
      <c r="UMY42" s="881" t="e">
        <v>#N/A</v>
      </c>
      <c r="UMZ42" s="881" t="e">
        <v>#N/A</v>
      </c>
      <c r="UNA42" s="881" t="e">
        <v>#N/A</v>
      </c>
      <c r="UNB42" s="881" t="e">
        <v>#N/A</v>
      </c>
      <c r="UNC42" s="881" t="e">
        <v>#N/A</v>
      </c>
      <c r="UND42" s="881" t="e">
        <v>#N/A</v>
      </c>
      <c r="UNE42" s="881" t="e">
        <v>#N/A</v>
      </c>
      <c r="UNF42" s="881" t="e">
        <v>#N/A</v>
      </c>
      <c r="UNG42" s="881" t="e">
        <v>#N/A</v>
      </c>
      <c r="UNH42" s="881" t="e">
        <v>#N/A</v>
      </c>
      <c r="UNI42" s="881" t="e">
        <v>#N/A</v>
      </c>
      <c r="UNJ42" s="881" t="e">
        <v>#N/A</v>
      </c>
      <c r="UNK42" s="881" t="e">
        <v>#N/A</v>
      </c>
      <c r="UNL42" s="881" t="e">
        <v>#N/A</v>
      </c>
      <c r="UNM42" s="881" t="e">
        <v>#N/A</v>
      </c>
      <c r="UNN42" s="881" t="e">
        <v>#N/A</v>
      </c>
      <c r="UNO42" s="881" t="e">
        <v>#N/A</v>
      </c>
      <c r="UNP42" s="881" t="e">
        <v>#N/A</v>
      </c>
      <c r="UNQ42" s="881" t="e">
        <v>#N/A</v>
      </c>
      <c r="UNR42" s="881" t="e">
        <v>#N/A</v>
      </c>
      <c r="UNS42" s="881" t="e">
        <v>#N/A</v>
      </c>
      <c r="UNT42" s="881" t="e">
        <v>#N/A</v>
      </c>
      <c r="UNU42" s="881" t="e">
        <v>#N/A</v>
      </c>
      <c r="UNV42" s="881" t="e">
        <v>#N/A</v>
      </c>
      <c r="UNW42" s="881" t="e">
        <v>#N/A</v>
      </c>
      <c r="UNX42" s="881" t="e">
        <v>#N/A</v>
      </c>
      <c r="UNY42" s="881" t="e">
        <v>#N/A</v>
      </c>
      <c r="UNZ42" s="881" t="e">
        <v>#N/A</v>
      </c>
      <c r="UOA42" s="881" t="e">
        <v>#N/A</v>
      </c>
      <c r="UOB42" s="881" t="e">
        <v>#N/A</v>
      </c>
      <c r="UOC42" s="881" t="e">
        <v>#N/A</v>
      </c>
      <c r="UOD42" s="881" t="e">
        <v>#N/A</v>
      </c>
      <c r="UOE42" s="881" t="e">
        <v>#N/A</v>
      </c>
      <c r="UOF42" s="881" t="e">
        <v>#N/A</v>
      </c>
      <c r="UOG42" s="881" t="e">
        <v>#N/A</v>
      </c>
      <c r="UOH42" s="881" t="e">
        <v>#N/A</v>
      </c>
      <c r="UOI42" s="881" t="e">
        <v>#N/A</v>
      </c>
      <c r="UOJ42" s="881" t="e">
        <v>#N/A</v>
      </c>
      <c r="UOK42" s="881" t="e">
        <v>#N/A</v>
      </c>
      <c r="UOL42" s="881" t="e">
        <v>#N/A</v>
      </c>
      <c r="UOM42" s="881" t="e">
        <v>#N/A</v>
      </c>
      <c r="UON42" s="881" t="e">
        <v>#N/A</v>
      </c>
      <c r="UOO42" s="881" t="e">
        <v>#N/A</v>
      </c>
      <c r="UOP42" s="881" t="e">
        <v>#N/A</v>
      </c>
      <c r="UOQ42" s="881" t="e">
        <v>#N/A</v>
      </c>
      <c r="UOR42" s="881" t="e">
        <v>#N/A</v>
      </c>
      <c r="UOS42" s="881" t="e">
        <v>#N/A</v>
      </c>
      <c r="UOT42" s="881" t="e">
        <v>#N/A</v>
      </c>
      <c r="UOU42" s="881" t="e">
        <v>#N/A</v>
      </c>
      <c r="UOV42" s="881" t="e">
        <v>#N/A</v>
      </c>
      <c r="UOW42" s="881" t="e">
        <v>#N/A</v>
      </c>
      <c r="UOX42" s="881" t="e">
        <v>#N/A</v>
      </c>
      <c r="UOY42" s="881" t="e">
        <v>#N/A</v>
      </c>
      <c r="UOZ42" s="881" t="e">
        <v>#N/A</v>
      </c>
      <c r="UPA42" s="881" t="e">
        <v>#N/A</v>
      </c>
      <c r="UPB42" s="881" t="e">
        <v>#N/A</v>
      </c>
      <c r="UPC42" s="881" t="e">
        <v>#N/A</v>
      </c>
      <c r="UPD42" s="881" t="e">
        <v>#N/A</v>
      </c>
      <c r="UPE42" s="881" t="e">
        <v>#N/A</v>
      </c>
      <c r="UPF42" s="881" t="e">
        <v>#N/A</v>
      </c>
      <c r="UPG42" s="881" t="e">
        <v>#N/A</v>
      </c>
      <c r="UPH42" s="881" t="e">
        <v>#N/A</v>
      </c>
      <c r="UPI42" s="881" t="e">
        <v>#N/A</v>
      </c>
      <c r="UPJ42" s="881" t="e">
        <v>#N/A</v>
      </c>
      <c r="UPK42" s="881" t="e">
        <v>#N/A</v>
      </c>
      <c r="UPL42" s="881" t="e">
        <v>#N/A</v>
      </c>
      <c r="UPM42" s="881" t="e">
        <v>#N/A</v>
      </c>
      <c r="UPN42" s="881" t="e">
        <v>#N/A</v>
      </c>
      <c r="UPO42" s="881" t="e">
        <v>#N/A</v>
      </c>
      <c r="UPP42" s="881" t="e">
        <v>#N/A</v>
      </c>
      <c r="UPQ42" s="881" t="e">
        <v>#N/A</v>
      </c>
      <c r="UPR42" s="881" t="e">
        <v>#N/A</v>
      </c>
      <c r="UPS42" s="881" t="e">
        <v>#N/A</v>
      </c>
      <c r="UPT42" s="881" t="e">
        <v>#N/A</v>
      </c>
      <c r="UPU42" s="881" t="e">
        <v>#N/A</v>
      </c>
      <c r="UPV42" s="881" t="e">
        <v>#N/A</v>
      </c>
      <c r="UPW42" s="881" t="e">
        <v>#N/A</v>
      </c>
      <c r="UPX42" s="881" t="e">
        <v>#N/A</v>
      </c>
      <c r="UPY42" s="881" t="e">
        <v>#N/A</v>
      </c>
      <c r="UPZ42" s="881" t="e">
        <v>#N/A</v>
      </c>
      <c r="UQA42" s="881" t="e">
        <v>#N/A</v>
      </c>
      <c r="UQB42" s="881" t="e">
        <v>#N/A</v>
      </c>
      <c r="UQC42" s="881" t="e">
        <v>#N/A</v>
      </c>
      <c r="UQD42" s="881" t="e">
        <v>#N/A</v>
      </c>
      <c r="UQE42" s="881" t="e">
        <v>#N/A</v>
      </c>
      <c r="UQF42" s="881" t="e">
        <v>#N/A</v>
      </c>
      <c r="UQG42" s="881" t="e">
        <v>#N/A</v>
      </c>
      <c r="UQH42" s="881" t="e">
        <v>#N/A</v>
      </c>
      <c r="UQI42" s="881" t="e">
        <v>#N/A</v>
      </c>
      <c r="UQJ42" s="881" t="e">
        <v>#N/A</v>
      </c>
      <c r="UQK42" s="881" t="e">
        <v>#N/A</v>
      </c>
      <c r="UQL42" s="881" t="e">
        <v>#N/A</v>
      </c>
      <c r="UQM42" s="881" t="e">
        <v>#N/A</v>
      </c>
      <c r="UQN42" s="881" t="e">
        <v>#N/A</v>
      </c>
      <c r="UQO42" s="881" t="e">
        <v>#N/A</v>
      </c>
      <c r="UQP42" s="881" t="e">
        <v>#N/A</v>
      </c>
      <c r="UQQ42" s="881" t="e">
        <v>#N/A</v>
      </c>
      <c r="UQR42" s="881" t="e">
        <v>#N/A</v>
      </c>
      <c r="UQS42" s="881" t="e">
        <v>#N/A</v>
      </c>
      <c r="UQT42" s="881" t="e">
        <v>#N/A</v>
      </c>
      <c r="UQU42" s="881" t="e">
        <v>#N/A</v>
      </c>
      <c r="UQV42" s="881" t="e">
        <v>#N/A</v>
      </c>
      <c r="UQW42" s="881" t="e">
        <v>#N/A</v>
      </c>
      <c r="UQX42" s="881" t="e">
        <v>#N/A</v>
      </c>
      <c r="UQY42" s="881" t="e">
        <v>#N/A</v>
      </c>
      <c r="UQZ42" s="881" t="e">
        <v>#N/A</v>
      </c>
      <c r="URA42" s="881" t="e">
        <v>#N/A</v>
      </c>
      <c r="URB42" s="881" t="e">
        <v>#N/A</v>
      </c>
      <c r="URC42" s="881" t="e">
        <v>#N/A</v>
      </c>
      <c r="URD42" s="881" t="e">
        <v>#N/A</v>
      </c>
      <c r="URE42" s="881" t="e">
        <v>#N/A</v>
      </c>
      <c r="URF42" s="881" t="e">
        <v>#N/A</v>
      </c>
      <c r="URG42" s="881" t="e">
        <v>#N/A</v>
      </c>
      <c r="URH42" s="881" t="e">
        <v>#N/A</v>
      </c>
      <c r="URI42" s="881" t="e">
        <v>#N/A</v>
      </c>
      <c r="URJ42" s="881" t="e">
        <v>#N/A</v>
      </c>
      <c r="URK42" s="881" t="e">
        <v>#N/A</v>
      </c>
      <c r="URL42" s="881" t="e">
        <v>#N/A</v>
      </c>
      <c r="URM42" s="881" t="e">
        <v>#N/A</v>
      </c>
      <c r="URN42" s="881" t="e">
        <v>#N/A</v>
      </c>
      <c r="URO42" s="881" t="e">
        <v>#N/A</v>
      </c>
      <c r="URP42" s="881" t="e">
        <v>#N/A</v>
      </c>
      <c r="URQ42" s="881" t="e">
        <v>#N/A</v>
      </c>
      <c r="URR42" s="881" t="e">
        <v>#N/A</v>
      </c>
      <c r="URS42" s="881" t="e">
        <v>#N/A</v>
      </c>
      <c r="URT42" s="881" t="e">
        <v>#N/A</v>
      </c>
      <c r="URU42" s="881" t="e">
        <v>#N/A</v>
      </c>
      <c r="URV42" s="881" t="e">
        <v>#N/A</v>
      </c>
      <c r="URW42" s="881" t="e">
        <v>#N/A</v>
      </c>
      <c r="URX42" s="881" t="e">
        <v>#N/A</v>
      </c>
      <c r="URY42" s="881" t="e">
        <v>#N/A</v>
      </c>
      <c r="URZ42" s="881" t="e">
        <v>#N/A</v>
      </c>
      <c r="USA42" s="881" t="e">
        <v>#N/A</v>
      </c>
      <c r="USB42" s="881" t="e">
        <v>#N/A</v>
      </c>
      <c r="USC42" s="881" t="e">
        <v>#N/A</v>
      </c>
      <c r="USD42" s="881" t="e">
        <v>#N/A</v>
      </c>
      <c r="USE42" s="881" t="e">
        <v>#N/A</v>
      </c>
      <c r="USF42" s="881" t="e">
        <v>#N/A</v>
      </c>
      <c r="USG42" s="881" t="e">
        <v>#N/A</v>
      </c>
      <c r="USH42" s="881" t="e">
        <v>#N/A</v>
      </c>
      <c r="USI42" s="881" t="e">
        <v>#N/A</v>
      </c>
      <c r="USJ42" s="881" t="e">
        <v>#N/A</v>
      </c>
      <c r="USK42" s="881" t="e">
        <v>#N/A</v>
      </c>
      <c r="USL42" s="881" t="e">
        <v>#N/A</v>
      </c>
      <c r="USM42" s="881" t="e">
        <v>#N/A</v>
      </c>
      <c r="USN42" s="881" t="e">
        <v>#N/A</v>
      </c>
      <c r="USO42" s="881" t="e">
        <v>#N/A</v>
      </c>
      <c r="USP42" s="881" t="e">
        <v>#N/A</v>
      </c>
      <c r="USQ42" s="881" t="e">
        <v>#N/A</v>
      </c>
      <c r="USR42" s="881" t="e">
        <v>#N/A</v>
      </c>
      <c r="USS42" s="881" t="e">
        <v>#N/A</v>
      </c>
      <c r="UST42" s="881" t="e">
        <v>#N/A</v>
      </c>
      <c r="USU42" s="881" t="e">
        <v>#N/A</v>
      </c>
      <c r="USV42" s="881" t="e">
        <v>#N/A</v>
      </c>
      <c r="USW42" s="881" t="e">
        <v>#N/A</v>
      </c>
      <c r="USX42" s="881" t="e">
        <v>#N/A</v>
      </c>
      <c r="USY42" s="881" t="e">
        <v>#N/A</v>
      </c>
      <c r="USZ42" s="881" t="e">
        <v>#N/A</v>
      </c>
      <c r="UTA42" s="881" t="e">
        <v>#N/A</v>
      </c>
      <c r="UTB42" s="881" t="e">
        <v>#N/A</v>
      </c>
      <c r="UTC42" s="881" t="e">
        <v>#N/A</v>
      </c>
      <c r="UTD42" s="881" t="e">
        <v>#N/A</v>
      </c>
      <c r="UTE42" s="881" t="e">
        <v>#N/A</v>
      </c>
      <c r="UTF42" s="881" t="e">
        <v>#N/A</v>
      </c>
      <c r="UTG42" s="881" t="e">
        <v>#N/A</v>
      </c>
      <c r="UTH42" s="881" t="e">
        <v>#N/A</v>
      </c>
      <c r="UTI42" s="881" t="e">
        <v>#N/A</v>
      </c>
      <c r="UTJ42" s="881" t="e">
        <v>#N/A</v>
      </c>
      <c r="UTK42" s="881" t="e">
        <v>#N/A</v>
      </c>
      <c r="UTL42" s="881" t="e">
        <v>#N/A</v>
      </c>
      <c r="UTM42" s="881" t="e">
        <v>#N/A</v>
      </c>
      <c r="UTN42" s="881" t="e">
        <v>#N/A</v>
      </c>
      <c r="UTO42" s="881" t="e">
        <v>#N/A</v>
      </c>
      <c r="UTP42" s="881" t="e">
        <v>#N/A</v>
      </c>
      <c r="UTQ42" s="881" t="e">
        <v>#N/A</v>
      </c>
      <c r="UTR42" s="881" t="e">
        <v>#N/A</v>
      </c>
      <c r="UTS42" s="881" t="e">
        <v>#N/A</v>
      </c>
      <c r="UTT42" s="881" t="e">
        <v>#N/A</v>
      </c>
      <c r="UTU42" s="881" t="e">
        <v>#N/A</v>
      </c>
      <c r="UTV42" s="881" t="e">
        <v>#N/A</v>
      </c>
      <c r="UTW42" s="881" t="e">
        <v>#N/A</v>
      </c>
      <c r="UTX42" s="881" t="e">
        <v>#N/A</v>
      </c>
      <c r="UTY42" s="881" t="e">
        <v>#N/A</v>
      </c>
      <c r="UTZ42" s="881" t="e">
        <v>#N/A</v>
      </c>
      <c r="UUA42" s="881" t="e">
        <v>#N/A</v>
      </c>
      <c r="UUB42" s="881" t="e">
        <v>#N/A</v>
      </c>
      <c r="UUC42" s="881" t="e">
        <v>#N/A</v>
      </c>
      <c r="UUD42" s="881" t="e">
        <v>#N/A</v>
      </c>
      <c r="UUE42" s="881" t="e">
        <v>#N/A</v>
      </c>
      <c r="UUF42" s="881" t="e">
        <v>#N/A</v>
      </c>
      <c r="UUG42" s="881" t="e">
        <v>#N/A</v>
      </c>
      <c r="UUH42" s="881" t="e">
        <v>#N/A</v>
      </c>
      <c r="UUI42" s="881" t="e">
        <v>#N/A</v>
      </c>
      <c r="UUJ42" s="881" t="e">
        <v>#N/A</v>
      </c>
      <c r="UUK42" s="881" t="e">
        <v>#N/A</v>
      </c>
      <c r="UUL42" s="881" t="e">
        <v>#N/A</v>
      </c>
      <c r="UUM42" s="881" t="e">
        <v>#N/A</v>
      </c>
      <c r="UUN42" s="881" t="e">
        <v>#N/A</v>
      </c>
      <c r="UUO42" s="881" t="e">
        <v>#N/A</v>
      </c>
      <c r="UUP42" s="881" t="e">
        <v>#N/A</v>
      </c>
      <c r="UUQ42" s="881" t="e">
        <v>#N/A</v>
      </c>
      <c r="UUR42" s="881" t="e">
        <v>#N/A</v>
      </c>
      <c r="UUS42" s="881" t="e">
        <v>#N/A</v>
      </c>
      <c r="UUT42" s="881" t="e">
        <v>#N/A</v>
      </c>
      <c r="UUU42" s="881" t="e">
        <v>#N/A</v>
      </c>
      <c r="UUV42" s="881" t="e">
        <v>#N/A</v>
      </c>
      <c r="UUW42" s="881" t="e">
        <v>#N/A</v>
      </c>
      <c r="UUX42" s="881" t="e">
        <v>#N/A</v>
      </c>
      <c r="UUY42" s="881" t="e">
        <v>#N/A</v>
      </c>
      <c r="UUZ42" s="881" t="e">
        <v>#N/A</v>
      </c>
      <c r="UVA42" s="881" t="e">
        <v>#N/A</v>
      </c>
      <c r="UVB42" s="881" t="e">
        <v>#N/A</v>
      </c>
      <c r="UVC42" s="881" t="e">
        <v>#N/A</v>
      </c>
      <c r="UVD42" s="881" t="e">
        <v>#N/A</v>
      </c>
      <c r="UVE42" s="881" t="e">
        <v>#N/A</v>
      </c>
      <c r="UVF42" s="881" t="e">
        <v>#N/A</v>
      </c>
      <c r="UVG42" s="881" t="e">
        <v>#N/A</v>
      </c>
      <c r="UVH42" s="881" t="e">
        <v>#N/A</v>
      </c>
      <c r="UVI42" s="881" t="e">
        <v>#N/A</v>
      </c>
      <c r="UVJ42" s="881" t="e">
        <v>#N/A</v>
      </c>
      <c r="UVK42" s="881" t="e">
        <v>#N/A</v>
      </c>
      <c r="UVL42" s="881" t="e">
        <v>#N/A</v>
      </c>
      <c r="UVM42" s="881" t="e">
        <v>#N/A</v>
      </c>
      <c r="UVN42" s="881" t="e">
        <v>#N/A</v>
      </c>
      <c r="UVO42" s="881" t="e">
        <v>#N/A</v>
      </c>
      <c r="UVP42" s="881" t="e">
        <v>#N/A</v>
      </c>
      <c r="UVQ42" s="881" t="e">
        <v>#N/A</v>
      </c>
      <c r="UVR42" s="881" t="e">
        <v>#N/A</v>
      </c>
      <c r="UVS42" s="881" t="e">
        <v>#N/A</v>
      </c>
      <c r="UVT42" s="881" t="e">
        <v>#N/A</v>
      </c>
      <c r="UVU42" s="881" t="e">
        <v>#N/A</v>
      </c>
      <c r="UVV42" s="881" t="e">
        <v>#N/A</v>
      </c>
      <c r="UVW42" s="881" t="e">
        <v>#N/A</v>
      </c>
      <c r="UVX42" s="881" t="e">
        <v>#N/A</v>
      </c>
      <c r="UVY42" s="881" t="e">
        <v>#N/A</v>
      </c>
      <c r="UVZ42" s="881" t="e">
        <v>#N/A</v>
      </c>
      <c r="UWA42" s="881" t="e">
        <v>#N/A</v>
      </c>
      <c r="UWB42" s="881" t="e">
        <v>#N/A</v>
      </c>
      <c r="UWC42" s="881" t="e">
        <v>#N/A</v>
      </c>
      <c r="UWD42" s="881" t="e">
        <v>#N/A</v>
      </c>
      <c r="UWE42" s="881" t="e">
        <v>#N/A</v>
      </c>
      <c r="UWF42" s="881" t="e">
        <v>#N/A</v>
      </c>
      <c r="UWG42" s="881" t="e">
        <v>#N/A</v>
      </c>
      <c r="UWH42" s="881" t="e">
        <v>#N/A</v>
      </c>
      <c r="UWI42" s="881" t="e">
        <v>#N/A</v>
      </c>
      <c r="UWJ42" s="881" t="e">
        <v>#N/A</v>
      </c>
      <c r="UWK42" s="881" t="e">
        <v>#N/A</v>
      </c>
      <c r="UWL42" s="881" t="e">
        <v>#N/A</v>
      </c>
      <c r="UWM42" s="881" t="e">
        <v>#N/A</v>
      </c>
      <c r="UWN42" s="881" t="e">
        <v>#N/A</v>
      </c>
      <c r="UWO42" s="881" t="e">
        <v>#N/A</v>
      </c>
      <c r="UWP42" s="881" t="e">
        <v>#N/A</v>
      </c>
      <c r="UWQ42" s="881" t="e">
        <v>#N/A</v>
      </c>
      <c r="UWR42" s="881" t="e">
        <v>#N/A</v>
      </c>
      <c r="UWS42" s="881" t="e">
        <v>#N/A</v>
      </c>
      <c r="UWT42" s="881" t="e">
        <v>#N/A</v>
      </c>
      <c r="UWU42" s="881" t="e">
        <v>#N/A</v>
      </c>
      <c r="UWV42" s="881" t="e">
        <v>#N/A</v>
      </c>
      <c r="UWW42" s="881" t="e">
        <v>#N/A</v>
      </c>
      <c r="UWX42" s="881" t="e">
        <v>#N/A</v>
      </c>
      <c r="UWY42" s="881" t="e">
        <v>#N/A</v>
      </c>
      <c r="UWZ42" s="881" t="e">
        <v>#N/A</v>
      </c>
      <c r="UXA42" s="881" t="e">
        <v>#N/A</v>
      </c>
      <c r="UXB42" s="881" t="e">
        <v>#N/A</v>
      </c>
      <c r="UXC42" s="881" t="e">
        <v>#N/A</v>
      </c>
      <c r="UXD42" s="881" t="e">
        <v>#N/A</v>
      </c>
      <c r="UXE42" s="881" t="e">
        <v>#N/A</v>
      </c>
      <c r="UXF42" s="881" t="e">
        <v>#N/A</v>
      </c>
      <c r="UXG42" s="881" t="e">
        <v>#N/A</v>
      </c>
      <c r="UXH42" s="881" t="e">
        <v>#N/A</v>
      </c>
      <c r="UXI42" s="881" t="e">
        <v>#N/A</v>
      </c>
      <c r="UXJ42" s="881" t="e">
        <v>#N/A</v>
      </c>
      <c r="UXK42" s="881" t="e">
        <v>#N/A</v>
      </c>
      <c r="UXL42" s="881" t="e">
        <v>#N/A</v>
      </c>
      <c r="UXM42" s="881" t="e">
        <v>#N/A</v>
      </c>
      <c r="UXN42" s="881" t="e">
        <v>#N/A</v>
      </c>
      <c r="UXO42" s="881" t="e">
        <v>#N/A</v>
      </c>
      <c r="UXP42" s="881" t="e">
        <v>#N/A</v>
      </c>
      <c r="UXQ42" s="881" t="e">
        <v>#N/A</v>
      </c>
      <c r="UXR42" s="881" t="e">
        <v>#N/A</v>
      </c>
      <c r="UXS42" s="881" t="e">
        <v>#N/A</v>
      </c>
      <c r="UXT42" s="881" t="e">
        <v>#N/A</v>
      </c>
      <c r="UXU42" s="881" t="e">
        <v>#N/A</v>
      </c>
      <c r="UXV42" s="881" t="e">
        <v>#N/A</v>
      </c>
      <c r="UXW42" s="881" t="e">
        <v>#N/A</v>
      </c>
      <c r="UXX42" s="881" t="e">
        <v>#N/A</v>
      </c>
      <c r="UXY42" s="881" t="e">
        <v>#N/A</v>
      </c>
      <c r="UXZ42" s="881" t="e">
        <v>#N/A</v>
      </c>
      <c r="UYA42" s="881" t="e">
        <v>#N/A</v>
      </c>
      <c r="UYB42" s="881" t="e">
        <v>#N/A</v>
      </c>
      <c r="UYC42" s="881" t="e">
        <v>#N/A</v>
      </c>
      <c r="UYD42" s="881" t="e">
        <v>#N/A</v>
      </c>
      <c r="UYE42" s="881" t="e">
        <v>#N/A</v>
      </c>
      <c r="UYF42" s="881" t="e">
        <v>#N/A</v>
      </c>
      <c r="UYG42" s="881" t="e">
        <v>#N/A</v>
      </c>
      <c r="UYH42" s="881" t="e">
        <v>#N/A</v>
      </c>
      <c r="UYI42" s="881" t="e">
        <v>#N/A</v>
      </c>
      <c r="UYJ42" s="881" t="e">
        <v>#N/A</v>
      </c>
      <c r="UYK42" s="881" t="e">
        <v>#N/A</v>
      </c>
      <c r="UYL42" s="881" t="e">
        <v>#N/A</v>
      </c>
      <c r="UYM42" s="881" t="e">
        <v>#N/A</v>
      </c>
      <c r="UYN42" s="881" t="e">
        <v>#N/A</v>
      </c>
      <c r="UYO42" s="881" t="e">
        <v>#N/A</v>
      </c>
      <c r="UYP42" s="881" t="e">
        <v>#N/A</v>
      </c>
      <c r="UYQ42" s="881" t="e">
        <v>#N/A</v>
      </c>
      <c r="UYR42" s="881" t="e">
        <v>#N/A</v>
      </c>
      <c r="UYS42" s="881" t="e">
        <v>#N/A</v>
      </c>
      <c r="UYT42" s="881" t="e">
        <v>#N/A</v>
      </c>
      <c r="UYU42" s="881" t="e">
        <v>#N/A</v>
      </c>
      <c r="UYV42" s="881" t="e">
        <v>#N/A</v>
      </c>
      <c r="UYW42" s="881" t="e">
        <v>#N/A</v>
      </c>
      <c r="UYX42" s="881" t="e">
        <v>#N/A</v>
      </c>
      <c r="UYY42" s="881" t="e">
        <v>#N/A</v>
      </c>
      <c r="UYZ42" s="881" t="e">
        <v>#N/A</v>
      </c>
      <c r="UZA42" s="881" t="e">
        <v>#N/A</v>
      </c>
      <c r="UZB42" s="881" t="e">
        <v>#N/A</v>
      </c>
      <c r="UZC42" s="881" t="e">
        <v>#N/A</v>
      </c>
      <c r="UZD42" s="881" t="e">
        <v>#N/A</v>
      </c>
      <c r="UZE42" s="881" t="e">
        <v>#N/A</v>
      </c>
      <c r="UZF42" s="881" t="e">
        <v>#N/A</v>
      </c>
      <c r="UZG42" s="881" t="e">
        <v>#N/A</v>
      </c>
      <c r="UZH42" s="881" t="e">
        <v>#N/A</v>
      </c>
      <c r="UZI42" s="881" t="e">
        <v>#N/A</v>
      </c>
      <c r="UZJ42" s="881" t="e">
        <v>#N/A</v>
      </c>
      <c r="UZK42" s="881" t="e">
        <v>#N/A</v>
      </c>
      <c r="UZL42" s="881" t="e">
        <v>#N/A</v>
      </c>
      <c r="UZM42" s="881" t="e">
        <v>#N/A</v>
      </c>
      <c r="UZN42" s="881" t="e">
        <v>#N/A</v>
      </c>
      <c r="UZO42" s="881" t="e">
        <v>#N/A</v>
      </c>
      <c r="UZP42" s="881" t="e">
        <v>#N/A</v>
      </c>
      <c r="UZQ42" s="881" t="e">
        <v>#N/A</v>
      </c>
      <c r="UZR42" s="881" t="e">
        <v>#N/A</v>
      </c>
      <c r="UZS42" s="881" t="e">
        <v>#N/A</v>
      </c>
      <c r="UZT42" s="881" t="e">
        <v>#N/A</v>
      </c>
      <c r="UZU42" s="881" t="e">
        <v>#N/A</v>
      </c>
      <c r="UZV42" s="881" t="e">
        <v>#N/A</v>
      </c>
      <c r="UZW42" s="881" t="e">
        <v>#N/A</v>
      </c>
      <c r="UZX42" s="881" t="e">
        <v>#N/A</v>
      </c>
      <c r="UZY42" s="881" t="e">
        <v>#N/A</v>
      </c>
      <c r="UZZ42" s="881" t="e">
        <v>#N/A</v>
      </c>
      <c r="VAA42" s="881" t="e">
        <v>#N/A</v>
      </c>
      <c r="VAB42" s="881" t="e">
        <v>#N/A</v>
      </c>
      <c r="VAC42" s="881" t="e">
        <v>#N/A</v>
      </c>
      <c r="VAD42" s="881" t="e">
        <v>#N/A</v>
      </c>
      <c r="VAE42" s="881" t="e">
        <v>#N/A</v>
      </c>
      <c r="VAF42" s="881" t="e">
        <v>#N/A</v>
      </c>
      <c r="VAG42" s="881" t="e">
        <v>#N/A</v>
      </c>
      <c r="VAH42" s="881" t="e">
        <v>#N/A</v>
      </c>
      <c r="VAI42" s="881" t="e">
        <v>#N/A</v>
      </c>
      <c r="VAJ42" s="881" t="e">
        <v>#N/A</v>
      </c>
      <c r="VAK42" s="881" t="e">
        <v>#N/A</v>
      </c>
      <c r="VAL42" s="881" t="e">
        <v>#N/A</v>
      </c>
      <c r="VAM42" s="881" t="e">
        <v>#N/A</v>
      </c>
      <c r="VAN42" s="881" t="e">
        <v>#N/A</v>
      </c>
      <c r="VAO42" s="881" t="e">
        <v>#N/A</v>
      </c>
      <c r="VAP42" s="881" t="e">
        <v>#N/A</v>
      </c>
      <c r="VAQ42" s="881" t="e">
        <v>#N/A</v>
      </c>
      <c r="VAR42" s="881" t="e">
        <v>#N/A</v>
      </c>
      <c r="VAS42" s="881" t="e">
        <v>#N/A</v>
      </c>
      <c r="VAT42" s="881" t="e">
        <v>#N/A</v>
      </c>
      <c r="VAU42" s="881" t="e">
        <v>#N/A</v>
      </c>
      <c r="VAV42" s="881" t="e">
        <v>#N/A</v>
      </c>
      <c r="VAW42" s="881" t="e">
        <v>#N/A</v>
      </c>
      <c r="VAX42" s="881" t="e">
        <v>#N/A</v>
      </c>
      <c r="VAY42" s="881" t="e">
        <v>#N/A</v>
      </c>
      <c r="VAZ42" s="881" t="e">
        <v>#N/A</v>
      </c>
      <c r="VBA42" s="881" t="e">
        <v>#N/A</v>
      </c>
      <c r="VBB42" s="881" t="e">
        <v>#N/A</v>
      </c>
      <c r="VBC42" s="881" t="e">
        <v>#N/A</v>
      </c>
      <c r="VBD42" s="881" t="e">
        <v>#N/A</v>
      </c>
      <c r="VBE42" s="881" t="e">
        <v>#N/A</v>
      </c>
      <c r="VBF42" s="881" t="e">
        <v>#N/A</v>
      </c>
      <c r="VBG42" s="881" t="e">
        <v>#N/A</v>
      </c>
      <c r="VBH42" s="881" t="e">
        <v>#N/A</v>
      </c>
      <c r="VBI42" s="881" t="e">
        <v>#N/A</v>
      </c>
      <c r="VBJ42" s="881" t="e">
        <v>#N/A</v>
      </c>
      <c r="VBK42" s="881" t="e">
        <v>#N/A</v>
      </c>
      <c r="VBL42" s="881" t="e">
        <v>#N/A</v>
      </c>
      <c r="VBM42" s="881" t="e">
        <v>#N/A</v>
      </c>
      <c r="VBN42" s="881" t="e">
        <v>#N/A</v>
      </c>
      <c r="VBO42" s="881" t="e">
        <v>#N/A</v>
      </c>
      <c r="VBP42" s="881" t="e">
        <v>#N/A</v>
      </c>
      <c r="VBQ42" s="881" t="e">
        <v>#N/A</v>
      </c>
      <c r="VBR42" s="881" t="e">
        <v>#N/A</v>
      </c>
      <c r="VBS42" s="881" t="e">
        <v>#N/A</v>
      </c>
      <c r="VBT42" s="881" t="e">
        <v>#N/A</v>
      </c>
      <c r="VBU42" s="881" t="e">
        <v>#N/A</v>
      </c>
      <c r="VBV42" s="881" t="e">
        <v>#N/A</v>
      </c>
      <c r="VBW42" s="881" t="e">
        <v>#N/A</v>
      </c>
      <c r="VBX42" s="881" t="e">
        <v>#N/A</v>
      </c>
      <c r="VBY42" s="881" t="e">
        <v>#N/A</v>
      </c>
      <c r="VBZ42" s="881" t="e">
        <v>#N/A</v>
      </c>
      <c r="VCA42" s="881" t="e">
        <v>#N/A</v>
      </c>
      <c r="VCB42" s="881" t="e">
        <v>#N/A</v>
      </c>
      <c r="VCC42" s="881" t="e">
        <v>#N/A</v>
      </c>
      <c r="VCD42" s="881" t="e">
        <v>#N/A</v>
      </c>
      <c r="VCE42" s="881" t="e">
        <v>#N/A</v>
      </c>
      <c r="VCF42" s="881" t="e">
        <v>#N/A</v>
      </c>
      <c r="VCG42" s="881" t="e">
        <v>#N/A</v>
      </c>
      <c r="VCH42" s="881" t="e">
        <v>#N/A</v>
      </c>
      <c r="VCI42" s="881" t="e">
        <v>#N/A</v>
      </c>
      <c r="VCJ42" s="881" t="e">
        <v>#N/A</v>
      </c>
      <c r="VCK42" s="881" t="e">
        <v>#N/A</v>
      </c>
      <c r="VCL42" s="881" t="e">
        <v>#N/A</v>
      </c>
      <c r="VCM42" s="881" t="e">
        <v>#N/A</v>
      </c>
      <c r="VCN42" s="881" t="e">
        <v>#N/A</v>
      </c>
      <c r="VCO42" s="881" t="e">
        <v>#N/A</v>
      </c>
      <c r="VCP42" s="881" t="e">
        <v>#N/A</v>
      </c>
      <c r="VCQ42" s="881" t="e">
        <v>#N/A</v>
      </c>
      <c r="VCR42" s="881" t="e">
        <v>#N/A</v>
      </c>
      <c r="VCS42" s="881" t="e">
        <v>#N/A</v>
      </c>
      <c r="VCT42" s="881" t="e">
        <v>#N/A</v>
      </c>
      <c r="VCU42" s="881" t="e">
        <v>#N/A</v>
      </c>
      <c r="VCV42" s="881" t="e">
        <v>#N/A</v>
      </c>
      <c r="VCW42" s="881" t="e">
        <v>#N/A</v>
      </c>
      <c r="VCX42" s="881" t="e">
        <v>#N/A</v>
      </c>
      <c r="VCY42" s="881" t="e">
        <v>#N/A</v>
      </c>
      <c r="VCZ42" s="881" t="e">
        <v>#N/A</v>
      </c>
      <c r="VDA42" s="881" t="e">
        <v>#N/A</v>
      </c>
      <c r="VDB42" s="881" t="e">
        <v>#N/A</v>
      </c>
      <c r="VDC42" s="881" t="e">
        <v>#N/A</v>
      </c>
      <c r="VDD42" s="881" t="e">
        <v>#N/A</v>
      </c>
      <c r="VDE42" s="881" t="e">
        <v>#N/A</v>
      </c>
      <c r="VDF42" s="881" t="e">
        <v>#N/A</v>
      </c>
      <c r="VDG42" s="881" t="e">
        <v>#N/A</v>
      </c>
      <c r="VDH42" s="881" t="e">
        <v>#N/A</v>
      </c>
      <c r="VDI42" s="881" t="e">
        <v>#N/A</v>
      </c>
      <c r="VDJ42" s="881" t="e">
        <v>#N/A</v>
      </c>
      <c r="VDK42" s="881" t="e">
        <v>#N/A</v>
      </c>
      <c r="VDL42" s="881" t="e">
        <v>#N/A</v>
      </c>
      <c r="VDM42" s="881" t="e">
        <v>#N/A</v>
      </c>
      <c r="VDN42" s="881" t="e">
        <v>#N/A</v>
      </c>
      <c r="VDO42" s="881" t="e">
        <v>#N/A</v>
      </c>
      <c r="VDP42" s="881" t="e">
        <v>#N/A</v>
      </c>
      <c r="VDQ42" s="881" t="e">
        <v>#N/A</v>
      </c>
      <c r="VDR42" s="881" t="e">
        <v>#N/A</v>
      </c>
      <c r="VDS42" s="881" t="e">
        <v>#N/A</v>
      </c>
      <c r="VDT42" s="881" t="e">
        <v>#N/A</v>
      </c>
      <c r="VDU42" s="881" t="e">
        <v>#N/A</v>
      </c>
      <c r="VDV42" s="881" t="e">
        <v>#N/A</v>
      </c>
      <c r="VDW42" s="881" t="e">
        <v>#N/A</v>
      </c>
      <c r="VDX42" s="881" t="e">
        <v>#N/A</v>
      </c>
      <c r="VDY42" s="881" t="e">
        <v>#N/A</v>
      </c>
      <c r="VDZ42" s="881" t="e">
        <v>#N/A</v>
      </c>
      <c r="VEA42" s="881" t="e">
        <v>#N/A</v>
      </c>
      <c r="VEB42" s="881" t="e">
        <v>#N/A</v>
      </c>
      <c r="VEC42" s="881" t="e">
        <v>#N/A</v>
      </c>
      <c r="VED42" s="881" t="e">
        <v>#N/A</v>
      </c>
      <c r="VEE42" s="881" t="e">
        <v>#N/A</v>
      </c>
      <c r="VEF42" s="881" t="e">
        <v>#N/A</v>
      </c>
      <c r="VEG42" s="881" t="e">
        <v>#N/A</v>
      </c>
      <c r="VEH42" s="881" t="e">
        <v>#N/A</v>
      </c>
      <c r="VEI42" s="881" t="e">
        <v>#N/A</v>
      </c>
      <c r="VEJ42" s="881" t="e">
        <v>#N/A</v>
      </c>
      <c r="VEK42" s="881" t="e">
        <v>#N/A</v>
      </c>
      <c r="VEL42" s="881" t="e">
        <v>#N/A</v>
      </c>
      <c r="VEM42" s="881" t="e">
        <v>#N/A</v>
      </c>
      <c r="VEN42" s="881" t="e">
        <v>#N/A</v>
      </c>
      <c r="VEO42" s="881" t="e">
        <v>#N/A</v>
      </c>
      <c r="VEP42" s="881" t="e">
        <v>#N/A</v>
      </c>
      <c r="VEQ42" s="881" t="e">
        <v>#N/A</v>
      </c>
      <c r="VER42" s="881" t="e">
        <v>#N/A</v>
      </c>
      <c r="VES42" s="881" t="e">
        <v>#N/A</v>
      </c>
      <c r="VET42" s="881" t="e">
        <v>#N/A</v>
      </c>
      <c r="VEU42" s="881" t="e">
        <v>#N/A</v>
      </c>
      <c r="VEV42" s="881" t="e">
        <v>#N/A</v>
      </c>
      <c r="VEW42" s="881" t="e">
        <v>#N/A</v>
      </c>
      <c r="VEX42" s="881" t="e">
        <v>#N/A</v>
      </c>
      <c r="VEY42" s="881" t="e">
        <v>#N/A</v>
      </c>
      <c r="VEZ42" s="881" t="e">
        <v>#N/A</v>
      </c>
      <c r="VFA42" s="881" t="e">
        <v>#N/A</v>
      </c>
      <c r="VFB42" s="881" t="e">
        <v>#N/A</v>
      </c>
      <c r="VFC42" s="881" t="e">
        <v>#N/A</v>
      </c>
      <c r="VFD42" s="881" t="e">
        <v>#N/A</v>
      </c>
      <c r="VFE42" s="881" t="e">
        <v>#N/A</v>
      </c>
      <c r="VFF42" s="881" t="e">
        <v>#N/A</v>
      </c>
      <c r="VFG42" s="881" t="e">
        <v>#N/A</v>
      </c>
      <c r="VFH42" s="881" t="e">
        <v>#N/A</v>
      </c>
      <c r="VFI42" s="881" t="e">
        <v>#N/A</v>
      </c>
      <c r="VFJ42" s="881" t="e">
        <v>#N/A</v>
      </c>
      <c r="VFK42" s="881" t="e">
        <v>#N/A</v>
      </c>
      <c r="VFL42" s="881" t="e">
        <v>#N/A</v>
      </c>
      <c r="VFM42" s="881" t="e">
        <v>#N/A</v>
      </c>
      <c r="VFN42" s="881" t="e">
        <v>#N/A</v>
      </c>
      <c r="VFO42" s="881" t="e">
        <v>#N/A</v>
      </c>
      <c r="VFP42" s="881" t="e">
        <v>#N/A</v>
      </c>
      <c r="VFQ42" s="881" t="e">
        <v>#N/A</v>
      </c>
      <c r="VFR42" s="881" t="e">
        <v>#N/A</v>
      </c>
      <c r="VFS42" s="881" t="e">
        <v>#N/A</v>
      </c>
      <c r="VFT42" s="881" t="e">
        <v>#N/A</v>
      </c>
      <c r="VFU42" s="881" t="e">
        <v>#N/A</v>
      </c>
      <c r="VFV42" s="881" t="e">
        <v>#N/A</v>
      </c>
      <c r="VFW42" s="881" t="e">
        <v>#N/A</v>
      </c>
      <c r="VFX42" s="881" t="e">
        <v>#N/A</v>
      </c>
      <c r="VFY42" s="881" t="e">
        <v>#N/A</v>
      </c>
      <c r="VFZ42" s="881" t="e">
        <v>#N/A</v>
      </c>
      <c r="VGA42" s="881" t="e">
        <v>#N/A</v>
      </c>
      <c r="VGB42" s="881" t="e">
        <v>#N/A</v>
      </c>
      <c r="VGC42" s="881" t="e">
        <v>#N/A</v>
      </c>
      <c r="VGD42" s="881" t="e">
        <v>#N/A</v>
      </c>
      <c r="VGE42" s="881" t="e">
        <v>#N/A</v>
      </c>
      <c r="VGF42" s="881" t="e">
        <v>#N/A</v>
      </c>
      <c r="VGG42" s="881" t="e">
        <v>#N/A</v>
      </c>
      <c r="VGH42" s="881" t="e">
        <v>#N/A</v>
      </c>
      <c r="VGI42" s="881" t="e">
        <v>#N/A</v>
      </c>
      <c r="VGJ42" s="881" t="e">
        <v>#N/A</v>
      </c>
      <c r="VGK42" s="881" t="e">
        <v>#N/A</v>
      </c>
      <c r="VGL42" s="881" t="e">
        <v>#N/A</v>
      </c>
      <c r="VGM42" s="881" t="e">
        <v>#N/A</v>
      </c>
      <c r="VGN42" s="881" t="e">
        <v>#N/A</v>
      </c>
      <c r="VGO42" s="881" t="e">
        <v>#N/A</v>
      </c>
      <c r="VGP42" s="881" t="e">
        <v>#N/A</v>
      </c>
      <c r="VGQ42" s="881" t="e">
        <v>#N/A</v>
      </c>
      <c r="VGR42" s="881" t="e">
        <v>#N/A</v>
      </c>
      <c r="VGS42" s="881" t="e">
        <v>#N/A</v>
      </c>
      <c r="VGT42" s="881" t="e">
        <v>#N/A</v>
      </c>
      <c r="VGU42" s="881" t="e">
        <v>#N/A</v>
      </c>
      <c r="VGV42" s="881" t="e">
        <v>#N/A</v>
      </c>
      <c r="VGW42" s="881" t="e">
        <v>#N/A</v>
      </c>
      <c r="VGX42" s="881" t="e">
        <v>#N/A</v>
      </c>
      <c r="VGY42" s="881" t="e">
        <v>#N/A</v>
      </c>
      <c r="VGZ42" s="881" t="e">
        <v>#N/A</v>
      </c>
      <c r="VHA42" s="881" t="e">
        <v>#N/A</v>
      </c>
      <c r="VHB42" s="881" t="e">
        <v>#N/A</v>
      </c>
      <c r="VHC42" s="881" t="e">
        <v>#N/A</v>
      </c>
      <c r="VHD42" s="881" t="e">
        <v>#N/A</v>
      </c>
      <c r="VHE42" s="881" t="e">
        <v>#N/A</v>
      </c>
      <c r="VHF42" s="881" t="e">
        <v>#N/A</v>
      </c>
      <c r="VHG42" s="881" t="e">
        <v>#N/A</v>
      </c>
      <c r="VHH42" s="881" t="e">
        <v>#N/A</v>
      </c>
      <c r="VHI42" s="881" t="e">
        <v>#N/A</v>
      </c>
      <c r="VHJ42" s="881" t="e">
        <v>#N/A</v>
      </c>
      <c r="VHK42" s="881" t="e">
        <v>#N/A</v>
      </c>
      <c r="VHL42" s="881" t="e">
        <v>#N/A</v>
      </c>
      <c r="VHM42" s="881" t="e">
        <v>#N/A</v>
      </c>
      <c r="VHN42" s="881" t="e">
        <v>#N/A</v>
      </c>
      <c r="VHO42" s="881" t="e">
        <v>#N/A</v>
      </c>
      <c r="VHP42" s="881" t="e">
        <v>#N/A</v>
      </c>
      <c r="VHQ42" s="881" t="e">
        <v>#N/A</v>
      </c>
      <c r="VHR42" s="881" t="e">
        <v>#N/A</v>
      </c>
      <c r="VHS42" s="881" t="e">
        <v>#N/A</v>
      </c>
      <c r="VHT42" s="881" t="e">
        <v>#N/A</v>
      </c>
      <c r="VHU42" s="881" t="e">
        <v>#N/A</v>
      </c>
      <c r="VHV42" s="881" t="e">
        <v>#N/A</v>
      </c>
      <c r="VHW42" s="881" t="e">
        <v>#N/A</v>
      </c>
      <c r="VHX42" s="881" t="e">
        <v>#N/A</v>
      </c>
      <c r="VHY42" s="881" t="e">
        <v>#N/A</v>
      </c>
      <c r="VHZ42" s="881" t="e">
        <v>#N/A</v>
      </c>
      <c r="VIA42" s="881" t="e">
        <v>#N/A</v>
      </c>
      <c r="VIB42" s="881" t="e">
        <v>#N/A</v>
      </c>
      <c r="VIC42" s="881" t="e">
        <v>#N/A</v>
      </c>
      <c r="VID42" s="881" t="e">
        <v>#N/A</v>
      </c>
      <c r="VIE42" s="881" t="e">
        <v>#N/A</v>
      </c>
      <c r="VIF42" s="881" t="e">
        <v>#N/A</v>
      </c>
      <c r="VIG42" s="881" t="e">
        <v>#N/A</v>
      </c>
      <c r="VIH42" s="881" t="e">
        <v>#N/A</v>
      </c>
      <c r="VII42" s="881" t="e">
        <v>#N/A</v>
      </c>
      <c r="VIJ42" s="881" t="e">
        <v>#N/A</v>
      </c>
      <c r="VIK42" s="881" t="e">
        <v>#N/A</v>
      </c>
      <c r="VIL42" s="881" t="e">
        <v>#N/A</v>
      </c>
      <c r="VIM42" s="881" t="e">
        <v>#N/A</v>
      </c>
      <c r="VIN42" s="881" t="e">
        <v>#N/A</v>
      </c>
      <c r="VIO42" s="881" t="e">
        <v>#N/A</v>
      </c>
      <c r="VIP42" s="881" t="e">
        <v>#N/A</v>
      </c>
      <c r="VIQ42" s="881" t="e">
        <v>#N/A</v>
      </c>
      <c r="VIR42" s="881" t="e">
        <v>#N/A</v>
      </c>
      <c r="VIS42" s="881" t="e">
        <v>#N/A</v>
      </c>
      <c r="VIT42" s="881" t="e">
        <v>#N/A</v>
      </c>
      <c r="VIU42" s="881" t="e">
        <v>#N/A</v>
      </c>
      <c r="VIV42" s="881" t="e">
        <v>#N/A</v>
      </c>
      <c r="VIW42" s="881" t="e">
        <v>#N/A</v>
      </c>
      <c r="VIX42" s="881" t="e">
        <v>#N/A</v>
      </c>
      <c r="VIY42" s="881" t="e">
        <v>#N/A</v>
      </c>
      <c r="VIZ42" s="881" t="e">
        <v>#N/A</v>
      </c>
      <c r="VJA42" s="881" t="e">
        <v>#N/A</v>
      </c>
      <c r="VJB42" s="881" t="e">
        <v>#N/A</v>
      </c>
      <c r="VJC42" s="881" t="e">
        <v>#N/A</v>
      </c>
      <c r="VJD42" s="881" t="e">
        <v>#N/A</v>
      </c>
      <c r="VJE42" s="881" t="e">
        <v>#N/A</v>
      </c>
      <c r="VJF42" s="881" t="e">
        <v>#N/A</v>
      </c>
      <c r="VJG42" s="881" t="e">
        <v>#N/A</v>
      </c>
      <c r="VJH42" s="881" t="e">
        <v>#N/A</v>
      </c>
      <c r="VJI42" s="881" t="e">
        <v>#N/A</v>
      </c>
      <c r="VJJ42" s="881" t="e">
        <v>#N/A</v>
      </c>
      <c r="VJK42" s="881" t="e">
        <v>#N/A</v>
      </c>
      <c r="VJL42" s="881" t="e">
        <v>#N/A</v>
      </c>
      <c r="VJM42" s="881" t="e">
        <v>#N/A</v>
      </c>
      <c r="VJN42" s="881" t="e">
        <v>#N/A</v>
      </c>
      <c r="VJO42" s="881" t="e">
        <v>#N/A</v>
      </c>
      <c r="VJP42" s="881" t="e">
        <v>#N/A</v>
      </c>
      <c r="VJQ42" s="881" t="e">
        <v>#N/A</v>
      </c>
      <c r="VJR42" s="881" t="e">
        <v>#N/A</v>
      </c>
      <c r="VJS42" s="881" t="e">
        <v>#N/A</v>
      </c>
      <c r="VJT42" s="881" t="e">
        <v>#N/A</v>
      </c>
      <c r="VJU42" s="881" t="e">
        <v>#N/A</v>
      </c>
      <c r="VJV42" s="881" t="e">
        <v>#N/A</v>
      </c>
      <c r="VJW42" s="881" t="e">
        <v>#N/A</v>
      </c>
      <c r="VJX42" s="881" t="e">
        <v>#N/A</v>
      </c>
      <c r="VJY42" s="881" t="e">
        <v>#N/A</v>
      </c>
      <c r="VJZ42" s="881" t="e">
        <v>#N/A</v>
      </c>
      <c r="VKA42" s="881" t="e">
        <v>#N/A</v>
      </c>
      <c r="VKB42" s="881" t="e">
        <v>#N/A</v>
      </c>
      <c r="VKC42" s="881" t="e">
        <v>#N/A</v>
      </c>
      <c r="VKD42" s="881" t="e">
        <v>#N/A</v>
      </c>
      <c r="VKE42" s="881" t="e">
        <v>#N/A</v>
      </c>
      <c r="VKF42" s="881" t="e">
        <v>#N/A</v>
      </c>
      <c r="VKG42" s="881" t="e">
        <v>#N/A</v>
      </c>
      <c r="VKH42" s="881" t="e">
        <v>#N/A</v>
      </c>
      <c r="VKI42" s="881" t="e">
        <v>#N/A</v>
      </c>
      <c r="VKJ42" s="881" t="e">
        <v>#N/A</v>
      </c>
      <c r="VKK42" s="881" t="e">
        <v>#N/A</v>
      </c>
      <c r="VKL42" s="881" t="e">
        <v>#N/A</v>
      </c>
      <c r="VKM42" s="881" t="e">
        <v>#N/A</v>
      </c>
      <c r="VKN42" s="881" t="e">
        <v>#N/A</v>
      </c>
      <c r="VKO42" s="881" t="e">
        <v>#N/A</v>
      </c>
      <c r="VKP42" s="881" t="e">
        <v>#N/A</v>
      </c>
      <c r="VKQ42" s="881" t="e">
        <v>#N/A</v>
      </c>
      <c r="VKR42" s="881" t="e">
        <v>#N/A</v>
      </c>
      <c r="VKS42" s="881" t="e">
        <v>#N/A</v>
      </c>
      <c r="VKT42" s="881" t="e">
        <v>#N/A</v>
      </c>
      <c r="VKU42" s="881" t="e">
        <v>#N/A</v>
      </c>
      <c r="VKV42" s="881" t="e">
        <v>#N/A</v>
      </c>
      <c r="VKW42" s="881" t="e">
        <v>#N/A</v>
      </c>
      <c r="VKX42" s="881" t="e">
        <v>#N/A</v>
      </c>
      <c r="VKY42" s="881" t="e">
        <v>#N/A</v>
      </c>
      <c r="VKZ42" s="881" t="e">
        <v>#N/A</v>
      </c>
      <c r="VLA42" s="881" t="e">
        <v>#N/A</v>
      </c>
      <c r="VLB42" s="881" t="e">
        <v>#N/A</v>
      </c>
      <c r="VLC42" s="881" t="e">
        <v>#N/A</v>
      </c>
      <c r="VLD42" s="881" t="e">
        <v>#N/A</v>
      </c>
      <c r="VLE42" s="881" t="e">
        <v>#N/A</v>
      </c>
      <c r="VLF42" s="881" t="e">
        <v>#N/A</v>
      </c>
      <c r="VLG42" s="881" t="e">
        <v>#N/A</v>
      </c>
      <c r="VLH42" s="881" t="e">
        <v>#N/A</v>
      </c>
      <c r="VLI42" s="881" t="e">
        <v>#N/A</v>
      </c>
      <c r="VLJ42" s="881" t="e">
        <v>#N/A</v>
      </c>
      <c r="VLK42" s="881" t="e">
        <v>#N/A</v>
      </c>
      <c r="VLL42" s="881" t="e">
        <v>#N/A</v>
      </c>
      <c r="VLM42" s="881" t="e">
        <v>#N/A</v>
      </c>
      <c r="VLN42" s="881" t="e">
        <v>#N/A</v>
      </c>
      <c r="VLO42" s="881" t="e">
        <v>#N/A</v>
      </c>
      <c r="VLP42" s="881" t="e">
        <v>#N/A</v>
      </c>
      <c r="VLQ42" s="881" t="e">
        <v>#N/A</v>
      </c>
      <c r="VLR42" s="881" t="e">
        <v>#N/A</v>
      </c>
      <c r="VLS42" s="881" t="e">
        <v>#N/A</v>
      </c>
      <c r="VLT42" s="881" t="e">
        <v>#N/A</v>
      </c>
      <c r="VLU42" s="881" t="e">
        <v>#N/A</v>
      </c>
      <c r="VLV42" s="881" t="e">
        <v>#N/A</v>
      </c>
      <c r="VLW42" s="881" t="e">
        <v>#N/A</v>
      </c>
      <c r="VLX42" s="881" t="e">
        <v>#N/A</v>
      </c>
      <c r="VLY42" s="881" t="e">
        <v>#N/A</v>
      </c>
      <c r="VLZ42" s="881" t="e">
        <v>#N/A</v>
      </c>
      <c r="VMA42" s="881" t="e">
        <v>#N/A</v>
      </c>
      <c r="VMB42" s="881" t="e">
        <v>#N/A</v>
      </c>
      <c r="VMC42" s="881" t="e">
        <v>#N/A</v>
      </c>
      <c r="VMD42" s="881" t="e">
        <v>#N/A</v>
      </c>
      <c r="VME42" s="881" t="e">
        <v>#N/A</v>
      </c>
      <c r="VMF42" s="881" t="e">
        <v>#N/A</v>
      </c>
      <c r="VMG42" s="881" t="e">
        <v>#N/A</v>
      </c>
      <c r="VMH42" s="881" t="e">
        <v>#N/A</v>
      </c>
      <c r="VMI42" s="881" t="e">
        <v>#N/A</v>
      </c>
      <c r="VMJ42" s="881" t="e">
        <v>#N/A</v>
      </c>
      <c r="VMK42" s="881" t="e">
        <v>#N/A</v>
      </c>
      <c r="VML42" s="881" t="e">
        <v>#N/A</v>
      </c>
      <c r="VMM42" s="881" t="e">
        <v>#N/A</v>
      </c>
      <c r="VMN42" s="881" t="e">
        <v>#N/A</v>
      </c>
      <c r="VMO42" s="881" t="e">
        <v>#N/A</v>
      </c>
      <c r="VMP42" s="881" t="e">
        <v>#N/A</v>
      </c>
      <c r="VMQ42" s="881" t="e">
        <v>#N/A</v>
      </c>
      <c r="VMR42" s="881" t="e">
        <v>#N/A</v>
      </c>
      <c r="VMS42" s="881" t="e">
        <v>#N/A</v>
      </c>
      <c r="VMT42" s="881" t="e">
        <v>#N/A</v>
      </c>
      <c r="VMU42" s="881" t="e">
        <v>#N/A</v>
      </c>
      <c r="VMV42" s="881" t="e">
        <v>#N/A</v>
      </c>
      <c r="VMW42" s="881" t="e">
        <v>#N/A</v>
      </c>
      <c r="VMX42" s="881" t="e">
        <v>#N/A</v>
      </c>
      <c r="VMY42" s="881" t="e">
        <v>#N/A</v>
      </c>
      <c r="VMZ42" s="881" t="e">
        <v>#N/A</v>
      </c>
      <c r="VNA42" s="881" t="e">
        <v>#N/A</v>
      </c>
      <c r="VNB42" s="881" t="e">
        <v>#N/A</v>
      </c>
      <c r="VNC42" s="881" t="e">
        <v>#N/A</v>
      </c>
      <c r="VND42" s="881" t="e">
        <v>#N/A</v>
      </c>
      <c r="VNE42" s="881" t="e">
        <v>#N/A</v>
      </c>
      <c r="VNF42" s="881" t="e">
        <v>#N/A</v>
      </c>
      <c r="VNG42" s="881" t="e">
        <v>#N/A</v>
      </c>
      <c r="VNH42" s="881" t="e">
        <v>#N/A</v>
      </c>
      <c r="VNI42" s="881" t="e">
        <v>#N/A</v>
      </c>
      <c r="VNJ42" s="881" t="e">
        <v>#N/A</v>
      </c>
      <c r="VNK42" s="881" t="e">
        <v>#N/A</v>
      </c>
      <c r="VNL42" s="881" t="e">
        <v>#N/A</v>
      </c>
      <c r="VNM42" s="881" t="e">
        <v>#N/A</v>
      </c>
      <c r="VNN42" s="881" t="e">
        <v>#N/A</v>
      </c>
      <c r="VNO42" s="881" t="e">
        <v>#N/A</v>
      </c>
      <c r="VNP42" s="881" t="e">
        <v>#N/A</v>
      </c>
      <c r="VNQ42" s="881" t="e">
        <v>#N/A</v>
      </c>
      <c r="VNR42" s="881" t="e">
        <v>#N/A</v>
      </c>
      <c r="VNS42" s="881" t="e">
        <v>#N/A</v>
      </c>
      <c r="VNT42" s="881" t="e">
        <v>#N/A</v>
      </c>
      <c r="VNU42" s="881" t="e">
        <v>#N/A</v>
      </c>
      <c r="VNV42" s="881" t="e">
        <v>#N/A</v>
      </c>
      <c r="VNW42" s="881" t="e">
        <v>#N/A</v>
      </c>
      <c r="VNX42" s="881" t="e">
        <v>#N/A</v>
      </c>
      <c r="VNY42" s="881" t="e">
        <v>#N/A</v>
      </c>
      <c r="VNZ42" s="881" t="e">
        <v>#N/A</v>
      </c>
      <c r="VOA42" s="881" t="e">
        <v>#N/A</v>
      </c>
      <c r="VOB42" s="881" t="e">
        <v>#N/A</v>
      </c>
      <c r="VOC42" s="881" t="e">
        <v>#N/A</v>
      </c>
      <c r="VOD42" s="881" t="e">
        <v>#N/A</v>
      </c>
      <c r="VOE42" s="881" t="e">
        <v>#N/A</v>
      </c>
      <c r="VOF42" s="881" t="e">
        <v>#N/A</v>
      </c>
      <c r="VOG42" s="881" t="e">
        <v>#N/A</v>
      </c>
      <c r="VOH42" s="881" t="e">
        <v>#N/A</v>
      </c>
      <c r="VOI42" s="881" t="e">
        <v>#N/A</v>
      </c>
      <c r="VOJ42" s="881" t="e">
        <v>#N/A</v>
      </c>
      <c r="VOK42" s="881" t="e">
        <v>#N/A</v>
      </c>
      <c r="VOL42" s="881" t="e">
        <v>#N/A</v>
      </c>
      <c r="VOM42" s="881" t="e">
        <v>#N/A</v>
      </c>
      <c r="VON42" s="881" t="e">
        <v>#N/A</v>
      </c>
      <c r="VOO42" s="881" t="e">
        <v>#N/A</v>
      </c>
      <c r="VOP42" s="881" t="e">
        <v>#N/A</v>
      </c>
      <c r="VOQ42" s="881" t="e">
        <v>#N/A</v>
      </c>
      <c r="VOR42" s="881" t="e">
        <v>#N/A</v>
      </c>
      <c r="VOS42" s="881" t="e">
        <v>#N/A</v>
      </c>
      <c r="VOT42" s="881" t="e">
        <v>#N/A</v>
      </c>
      <c r="VOU42" s="881" t="e">
        <v>#N/A</v>
      </c>
      <c r="VOV42" s="881" t="e">
        <v>#N/A</v>
      </c>
      <c r="VOW42" s="881" t="e">
        <v>#N/A</v>
      </c>
      <c r="VOX42" s="881" t="e">
        <v>#N/A</v>
      </c>
      <c r="VOY42" s="881" t="e">
        <v>#N/A</v>
      </c>
      <c r="VOZ42" s="881" t="e">
        <v>#N/A</v>
      </c>
      <c r="VPA42" s="881" t="e">
        <v>#N/A</v>
      </c>
      <c r="VPB42" s="881" t="e">
        <v>#N/A</v>
      </c>
      <c r="VPC42" s="881" t="e">
        <v>#N/A</v>
      </c>
      <c r="VPD42" s="881" t="e">
        <v>#N/A</v>
      </c>
      <c r="VPE42" s="881" t="e">
        <v>#N/A</v>
      </c>
      <c r="VPF42" s="881" t="e">
        <v>#N/A</v>
      </c>
      <c r="VPG42" s="881" t="e">
        <v>#N/A</v>
      </c>
      <c r="VPH42" s="881" t="e">
        <v>#N/A</v>
      </c>
      <c r="VPI42" s="881" t="e">
        <v>#N/A</v>
      </c>
      <c r="VPJ42" s="881" t="e">
        <v>#N/A</v>
      </c>
      <c r="VPK42" s="881" t="e">
        <v>#N/A</v>
      </c>
      <c r="VPL42" s="881" t="e">
        <v>#N/A</v>
      </c>
      <c r="VPM42" s="881" t="e">
        <v>#N/A</v>
      </c>
      <c r="VPN42" s="881" t="e">
        <v>#N/A</v>
      </c>
      <c r="VPO42" s="881" t="e">
        <v>#N/A</v>
      </c>
      <c r="VPP42" s="881" t="e">
        <v>#N/A</v>
      </c>
      <c r="VPQ42" s="881" t="e">
        <v>#N/A</v>
      </c>
      <c r="VPR42" s="881" t="e">
        <v>#N/A</v>
      </c>
      <c r="VPS42" s="881" t="e">
        <v>#N/A</v>
      </c>
      <c r="VPT42" s="881" t="e">
        <v>#N/A</v>
      </c>
      <c r="VPU42" s="881" t="e">
        <v>#N/A</v>
      </c>
      <c r="VPV42" s="881" t="e">
        <v>#N/A</v>
      </c>
      <c r="VPW42" s="881" t="e">
        <v>#N/A</v>
      </c>
      <c r="VPX42" s="881" t="e">
        <v>#N/A</v>
      </c>
      <c r="VPY42" s="881" t="e">
        <v>#N/A</v>
      </c>
      <c r="VPZ42" s="881" t="e">
        <v>#N/A</v>
      </c>
      <c r="VQA42" s="881" t="e">
        <v>#N/A</v>
      </c>
      <c r="VQB42" s="881" t="e">
        <v>#N/A</v>
      </c>
      <c r="VQC42" s="881" t="e">
        <v>#N/A</v>
      </c>
      <c r="VQD42" s="881" t="e">
        <v>#N/A</v>
      </c>
      <c r="VQE42" s="881" t="e">
        <v>#N/A</v>
      </c>
      <c r="VQF42" s="881" t="e">
        <v>#N/A</v>
      </c>
      <c r="VQG42" s="881" t="e">
        <v>#N/A</v>
      </c>
      <c r="VQH42" s="881" t="e">
        <v>#N/A</v>
      </c>
      <c r="VQI42" s="881" t="e">
        <v>#N/A</v>
      </c>
      <c r="VQJ42" s="881" t="e">
        <v>#N/A</v>
      </c>
      <c r="VQK42" s="881" t="e">
        <v>#N/A</v>
      </c>
      <c r="VQL42" s="881" t="e">
        <v>#N/A</v>
      </c>
      <c r="VQM42" s="881" t="e">
        <v>#N/A</v>
      </c>
      <c r="VQN42" s="881" t="e">
        <v>#N/A</v>
      </c>
      <c r="VQO42" s="881" t="e">
        <v>#N/A</v>
      </c>
      <c r="VQP42" s="881" t="e">
        <v>#N/A</v>
      </c>
      <c r="VQQ42" s="881" t="e">
        <v>#N/A</v>
      </c>
      <c r="VQR42" s="881" t="e">
        <v>#N/A</v>
      </c>
      <c r="VQS42" s="881" t="e">
        <v>#N/A</v>
      </c>
      <c r="VQT42" s="881" t="e">
        <v>#N/A</v>
      </c>
      <c r="VQU42" s="881" t="e">
        <v>#N/A</v>
      </c>
      <c r="VQV42" s="881" t="e">
        <v>#N/A</v>
      </c>
      <c r="VQW42" s="881" t="e">
        <v>#N/A</v>
      </c>
      <c r="VQX42" s="881" t="e">
        <v>#N/A</v>
      </c>
      <c r="VQY42" s="881" t="e">
        <v>#N/A</v>
      </c>
      <c r="VQZ42" s="881" t="e">
        <v>#N/A</v>
      </c>
      <c r="VRA42" s="881" t="e">
        <v>#N/A</v>
      </c>
      <c r="VRB42" s="881" t="e">
        <v>#N/A</v>
      </c>
      <c r="VRC42" s="881" t="e">
        <v>#N/A</v>
      </c>
      <c r="VRD42" s="881" t="e">
        <v>#N/A</v>
      </c>
      <c r="VRE42" s="881" t="e">
        <v>#N/A</v>
      </c>
      <c r="VRF42" s="881" t="e">
        <v>#N/A</v>
      </c>
      <c r="VRG42" s="881" t="e">
        <v>#N/A</v>
      </c>
      <c r="VRH42" s="881" t="e">
        <v>#N/A</v>
      </c>
      <c r="VRI42" s="881" t="e">
        <v>#N/A</v>
      </c>
      <c r="VRJ42" s="881" t="e">
        <v>#N/A</v>
      </c>
      <c r="VRK42" s="881" t="e">
        <v>#N/A</v>
      </c>
      <c r="VRL42" s="881" t="e">
        <v>#N/A</v>
      </c>
      <c r="VRM42" s="881" t="e">
        <v>#N/A</v>
      </c>
      <c r="VRN42" s="881" t="e">
        <v>#N/A</v>
      </c>
      <c r="VRO42" s="881" t="e">
        <v>#N/A</v>
      </c>
      <c r="VRP42" s="881" t="e">
        <v>#N/A</v>
      </c>
      <c r="VRQ42" s="881" t="e">
        <v>#N/A</v>
      </c>
      <c r="VRR42" s="881" t="e">
        <v>#N/A</v>
      </c>
      <c r="VRS42" s="881" t="e">
        <v>#N/A</v>
      </c>
      <c r="VRT42" s="881" t="e">
        <v>#N/A</v>
      </c>
      <c r="VRU42" s="881" t="e">
        <v>#N/A</v>
      </c>
      <c r="VRV42" s="881" t="e">
        <v>#N/A</v>
      </c>
      <c r="VRW42" s="881" t="e">
        <v>#N/A</v>
      </c>
      <c r="VRX42" s="881" t="e">
        <v>#N/A</v>
      </c>
      <c r="VRY42" s="881" t="e">
        <v>#N/A</v>
      </c>
      <c r="VRZ42" s="881" t="e">
        <v>#N/A</v>
      </c>
      <c r="VSA42" s="881" t="e">
        <v>#N/A</v>
      </c>
      <c r="VSB42" s="881" t="e">
        <v>#N/A</v>
      </c>
      <c r="VSC42" s="881" t="e">
        <v>#N/A</v>
      </c>
      <c r="VSD42" s="881" t="e">
        <v>#N/A</v>
      </c>
      <c r="VSE42" s="881" t="e">
        <v>#N/A</v>
      </c>
      <c r="VSF42" s="881" t="e">
        <v>#N/A</v>
      </c>
      <c r="VSG42" s="881" t="e">
        <v>#N/A</v>
      </c>
      <c r="VSH42" s="881" t="e">
        <v>#N/A</v>
      </c>
      <c r="VSI42" s="881" t="e">
        <v>#N/A</v>
      </c>
      <c r="VSJ42" s="881" t="e">
        <v>#N/A</v>
      </c>
      <c r="VSK42" s="881" t="e">
        <v>#N/A</v>
      </c>
      <c r="VSL42" s="881" t="e">
        <v>#N/A</v>
      </c>
      <c r="VSM42" s="881" t="e">
        <v>#N/A</v>
      </c>
      <c r="VSN42" s="881" t="e">
        <v>#N/A</v>
      </c>
      <c r="VSO42" s="881" t="e">
        <v>#N/A</v>
      </c>
      <c r="VSP42" s="881" t="e">
        <v>#N/A</v>
      </c>
      <c r="VSQ42" s="881" t="e">
        <v>#N/A</v>
      </c>
      <c r="VSR42" s="881" t="e">
        <v>#N/A</v>
      </c>
      <c r="VSS42" s="881" t="e">
        <v>#N/A</v>
      </c>
      <c r="VST42" s="881" t="e">
        <v>#N/A</v>
      </c>
      <c r="VSU42" s="881" t="e">
        <v>#N/A</v>
      </c>
      <c r="VSV42" s="881" t="e">
        <v>#N/A</v>
      </c>
      <c r="VSW42" s="881" t="e">
        <v>#N/A</v>
      </c>
      <c r="VSX42" s="881" t="e">
        <v>#N/A</v>
      </c>
      <c r="VSY42" s="881" t="e">
        <v>#N/A</v>
      </c>
      <c r="VSZ42" s="881" t="e">
        <v>#N/A</v>
      </c>
      <c r="VTA42" s="881" t="e">
        <v>#N/A</v>
      </c>
      <c r="VTB42" s="881" t="e">
        <v>#N/A</v>
      </c>
      <c r="VTC42" s="881" t="e">
        <v>#N/A</v>
      </c>
      <c r="VTD42" s="881" t="e">
        <v>#N/A</v>
      </c>
      <c r="VTE42" s="881" t="e">
        <v>#N/A</v>
      </c>
      <c r="VTF42" s="881" t="e">
        <v>#N/A</v>
      </c>
      <c r="VTG42" s="881" t="e">
        <v>#N/A</v>
      </c>
      <c r="VTH42" s="881" t="e">
        <v>#N/A</v>
      </c>
      <c r="VTI42" s="881" t="e">
        <v>#N/A</v>
      </c>
      <c r="VTJ42" s="881" t="e">
        <v>#N/A</v>
      </c>
      <c r="VTK42" s="881" t="e">
        <v>#N/A</v>
      </c>
      <c r="VTL42" s="881" t="e">
        <v>#N/A</v>
      </c>
      <c r="VTM42" s="881" t="e">
        <v>#N/A</v>
      </c>
      <c r="VTN42" s="881" t="e">
        <v>#N/A</v>
      </c>
      <c r="VTO42" s="881" t="e">
        <v>#N/A</v>
      </c>
      <c r="VTP42" s="881" t="e">
        <v>#N/A</v>
      </c>
      <c r="VTQ42" s="881" t="e">
        <v>#N/A</v>
      </c>
      <c r="VTR42" s="881" t="e">
        <v>#N/A</v>
      </c>
      <c r="VTS42" s="881" t="e">
        <v>#N/A</v>
      </c>
      <c r="VTT42" s="881" t="e">
        <v>#N/A</v>
      </c>
      <c r="VTU42" s="881" t="e">
        <v>#N/A</v>
      </c>
      <c r="VTV42" s="881" t="e">
        <v>#N/A</v>
      </c>
      <c r="VTW42" s="881" t="e">
        <v>#N/A</v>
      </c>
      <c r="VTX42" s="881" t="e">
        <v>#N/A</v>
      </c>
      <c r="VTY42" s="881" t="e">
        <v>#N/A</v>
      </c>
      <c r="VTZ42" s="881" t="e">
        <v>#N/A</v>
      </c>
      <c r="VUA42" s="881" t="e">
        <v>#N/A</v>
      </c>
      <c r="VUB42" s="881" t="e">
        <v>#N/A</v>
      </c>
      <c r="VUC42" s="881" t="e">
        <v>#N/A</v>
      </c>
      <c r="VUD42" s="881" t="e">
        <v>#N/A</v>
      </c>
      <c r="VUE42" s="881" t="e">
        <v>#N/A</v>
      </c>
      <c r="VUF42" s="881" t="e">
        <v>#N/A</v>
      </c>
      <c r="VUG42" s="881" t="e">
        <v>#N/A</v>
      </c>
      <c r="VUH42" s="881" t="e">
        <v>#N/A</v>
      </c>
      <c r="VUI42" s="881" t="e">
        <v>#N/A</v>
      </c>
      <c r="VUJ42" s="881" t="e">
        <v>#N/A</v>
      </c>
      <c r="VUK42" s="881" t="e">
        <v>#N/A</v>
      </c>
      <c r="VUL42" s="881" t="e">
        <v>#N/A</v>
      </c>
      <c r="VUM42" s="881" t="e">
        <v>#N/A</v>
      </c>
      <c r="VUN42" s="881" t="e">
        <v>#N/A</v>
      </c>
      <c r="VUO42" s="881" t="e">
        <v>#N/A</v>
      </c>
      <c r="VUP42" s="881" t="e">
        <v>#N/A</v>
      </c>
      <c r="VUQ42" s="881" t="e">
        <v>#N/A</v>
      </c>
      <c r="VUR42" s="881" t="e">
        <v>#N/A</v>
      </c>
      <c r="VUS42" s="881" t="e">
        <v>#N/A</v>
      </c>
      <c r="VUT42" s="881" t="e">
        <v>#N/A</v>
      </c>
      <c r="VUU42" s="881" t="e">
        <v>#N/A</v>
      </c>
      <c r="VUV42" s="881" t="e">
        <v>#N/A</v>
      </c>
      <c r="VUW42" s="881" t="e">
        <v>#N/A</v>
      </c>
      <c r="VUX42" s="881" t="e">
        <v>#N/A</v>
      </c>
      <c r="VUY42" s="881" t="e">
        <v>#N/A</v>
      </c>
      <c r="VUZ42" s="881" t="e">
        <v>#N/A</v>
      </c>
      <c r="VVA42" s="881" t="e">
        <v>#N/A</v>
      </c>
      <c r="VVB42" s="881" t="e">
        <v>#N/A</v>
      </c>
      <c r="VVC42" s="881" t="e">
        <v>#N/A</v>
      </c>
      <c r="VVD42" s="881" t="e">
        <v>#N/A</v>
      </c>
      <c r="VVE42" s="881" t="e">
        <v>#N/A</v>
      </c>
      <c r="VVF42" s="881" t="e">
        <v>#N/A</v>
      </c>
      <c r="VVG42" s="881" t="e">
        <v>#N/A</v>
      </c>
      <c r="VVH42" s="881" t="e">
        <v>#N/A</v>
      </c>
      <c r="VVI42" s="881" t="e">
        <v>#N/A</v>
      </c>
      <c r="VVJ42" s="881" t="e">
        <v>#N/A</v>
      </c>
      <c r="VVK42" s="881" t="e">
        <v>#N/A</v>
      </c>
      <c r="VVL42" s="881" t="e">
        <v>#N/A</v>
      </c>
      <c r="VVM42" s="881" t="e">
        <v>#N/A</v>
      </c>
      <c r="VVN42" s="881" t="e">
        <v>#N/A</v>
      </c>
      <c r="VVO42" s="881" t="e">
        <v>#N/A</v>
      </c>
      <c r="VVP42" s="881" t="e">
        <v>#N/A</v>
      </c>
      <c r="VVQ42" s="881" t="e">
        <v>#N/A</v>
      </c>
      <c r="VVR42" s="881" t="e">
        <v>#N/A</v>
      </c>
      <c r="VVS42" s="881" t="e">
        <v>#N/A</v>
      </c>
      <c r="VVT42" s="881" t="e">
        <v>#N/A</v>
      </c>
      <c r="VVU42" s="881" t="e">
        <v>#N/A</v>
      </c>
      <c r="VVV42" s="881" t="e">
        <v>#N/A</v>
      </c>
      <c r="VVW42" s="881" t="e">
        <v>#N/A</v>
      </c>
      <c r="VVX42" s="881" t="e">
        <v>#N/A</v>
      </c>
      <c r="VVY42" s="881" t="e">
        <v>#N/A</v>
      </c>
      <c r="VVZ42" s="881" t="e">
        <v>#N/A</v>
      </c>
      <c r="VWA42" s="881" t="e">
        <v>#N/A</v>
      </c>
      <c r="VWB42" s="881" t="e">
        <v>#N/A</v>
      </c>
      <c r="VWC42" s="881" t="e">
        <v>#N/A</v>
      </c>
      <c r="VWD42" s="881" t="e">
        <v>#N/A</v>
      </c>
      <c r="VWE42" s="881" t="e">
        <v>#N/A</v>
      </c>
      <c r="VWF42" s="881" t="e">
        <v>#N/A</v>
      </c>
      <c r="VWG42" s="881" t="e">
        <v>#N/A</v>
      </c>
      <c r="VWH42" s="881" t="e">
        <v>#N/A</v>
      </c>
      <c r="VWI42" s="881" t="e">
        <v>#N/A</v>
      </c>
      <c r="VWJ42" s="881" t="e">
        <v>#N/A</v>
      </c>
      <c r="VWK42" s="881" t="e">
        <v>#N/A</v>
      </c>
      <c r="VWL42" s="881" t="e">
        <v>#N/A</v>
      </c>
      <c r="VWM42" s="881" t="e">
        <v>#N/A</v>
      </c>
      <c r="VWN42" s="881" t="e">
        <v>#N/A</v>
      </c>
      <c r="VWO42" s="881" t="e">
        <v>#N/A</v>
      </c>
      <c r="VWP42" s="881" t="e">
        <v>#N/A</v>
      </c>
      <c r="VWQ42" s="881" t="e">
        <v>#N/A</v>
      </c>
      <c r="VWR42" s="881" t="e">
        <v>#N/A</v>
      </c>
      <c r="VWS42" s="881" t="e">
        <v>#N/A</v>
      </c>
      <c r="VWT42" s="881" t="e">
        <v>#N/A</v>
      </c>
      <c r="VWU42" s="881" t="e">
        <v>#N/A</v>
      </c>
      <c r="VWV42" s="881" t="e">
        <v>#N/A</v>
      </c>
      <c r="VWW42" s="881" t="e">
        <v>#N/A</v>
      </c>
      <c r="VWX42" s="881" t="e">
        <v>#N/A</v>
      </c>
      <c r="VWY42" s="881" t="e">
        <v>#N/A</v>
      </c>
      <c r="VWZ42" s="881" t="e">
        <v>#N/A</v>
      </c>
      <c r="VXA42" s="881" t="e">
        <v>#N/A</v>
      </c>
      <c r="VXB42" s="881" t="e">
        <v>#N/A</v>
      </c>
      <c r="VXC42" s="881" t="e">
        <v>#N/A</v>
      </c>
      <c r="VXD42" s="881" t="e">
        <v>#N/A</v>
      </c>
      <c r="VXE42" s="881" t="e">
        <v>#N/A</v>
      </c>
      <c r="VXF42" s="881" t="e">
        <v>#N/A</v>
      </c>
      <c r="VXG42" s="881" t="e">
        <v>#N/A</v>
      </c>
      <c r="VXH42" s="881" t="e">
        <v>#N/A</v>
      </c>
      <c r="VXI42" s="881" t="e">
        <v>#N/A</v>
      </c>
      <c r="VXJ42" s="881" t="e">
        <v>#N/A</v>
      </c>
      <c r="VXK42" s="881" t="e">
        <v>#N/A</v>
      </c>
      <c r="VXL42" s="881" t="e">
        <v>#N/A</v>
      </c>
      <c r="VXM42" s="881" t="e">
        <v>#N/A</v>
      </c>
      <c r="VXN42" s="881" t="e">
        <v>#N/A</v>
      </c>
      <c r="VXO42" s="881" t="e">
        <v>#N/A</v>
      </c>
      <c r="VXP42" s="881" t="e">
        <v>#N/A</v>
      </c>
      <c r="VXQ42" s="881" t="e">
        <v>#N/A</v>
      </c>
      <c r="VXR42" s="881" t="e">
        <v>#N/A</v>
      </c>
      <c r="VXS42" s="881" t="e">
        <v>#N/A</v>
      </c>
      <c r="VXT42" s="881" t="e">
        <v>#N/A</v>
      </c>
      <c r="VXU42" s="881" t="e">
        <v>#N/A</v>
      </c>
      <c r="VXV42" s="881" t="e">
        <v>#N/A</v>
      </c>
      <c r="VXW42" s="881" t="e">
        <v>#N/A</v>
      </c>
      <c r="VXX42" s="881" t="e">
        <v>#N/A</v>
      </c>
      <c r="VXY42" s="881" t="e">
        <v>#N/A</v>
      </c>
      <c r="VXZ42" s="881" t="e">
        <v>#N/A</v>
      </c>
      <c r="VYA42" s="881" t="e">
        <v>#N/A</v>
      </c>
      <c r="VYB42" s="881" t="e">
        <v>#N/A</v>
      </c>
      <c r="VYC42" s="881" t="e">
        <v>#N/A</v>
      </c>
      <c r="VYD42" s="881" t="e">
        <v>#N/A</v>
      </c>
      <c r="VYE42" s="881" t="e">
        <v>#N/A</v>
      </c>
      <c r="VYF42" s="881" t="e">
        <v>#N/A</v>
      </c>
      <c r="VYG42" s="881" t="e">
        <v>#N/A</v>
      </c>
      <c r="VYH42" s="881" t="e">
        <v>#N/A</v>
      </c>
      <c r="VYI42" s="881" t="e">
        <v>#N/A</v>
      </c>
      <c r="VYJ42" s="881" t="e">
        <v>#N/A</v>
      </c>
      <c r="VYK42" s="881" t="e">
        <v>#N/A</v>
      </c>
      <c r="VYL42" s="881" t="e">
        <v>#N/A</v>
      </c>
      <c r="VYM42" s="881" t="e">
        <v>#N/A</v>
      </c>
      <c r="VYN42" s="881" t="e">
        <v>#N/A</v>
      </c>
      <c r="VYO42" s="881" t="e">
        <v>#N/A</v>
      </c>
      <c r="VYP42" s="881" t="e">
        <v>#N/A</v>
      </c>
      <c r="VYQ42" s="881" t="e">
        <v>#N/A</v>
      </c>
      <c r="VYR42" s="881" t="e">
        <v>#N/A</v>
      </c>
      <c r="VYS42" s="881" t="e">
        <v>#N/A</v>
      </c>
      <c r="VYT42" s="881" t="e">
        <v>#N/A</v>
      </c>
      <c r="VYU42" s="881" t="e">
        <v>#N/A</v>
      </c>
      <c r="VYV42" s="881" t="e">
        <v>#N/A</v>
      </c>
      <c r="VYW42" s="881" t="e">
        <v>#N/A</v>
      </c>
      <c r="VYX42" s="881" t="e">
        <v>#N/A</v>
      </c>
      <c r="VYY42" s="881" t="e">
        <v>#N/A</v>
      </c>
      <c r="VYZ42" s="881" t="e">
        <v>#N/A</v>
      </c>
      <c r="VZA42" s="881" t="e">
        <v>#N/A</v>
      </c>
      <c r="VZB42" s="881" t="e">
        <v>#N/A</v>
      </c>
      <c r="VZC42" s="881" t="e">
        <v>#N/A</v>
      </c>
      <c r="VZD42" s="881" t="e">
        <v>#N/A</v>
      </c>
      <c r="VZE42" s="881" t="e">
        <v>#N/A</v>
      </c>
      <c r="VZF42" s="881" t="e">
        <v>#N/A</v>
      </c>
      <c r="VZG42" s="881" t="e">
        <v>#N/A</v>
      </c>
      <c r="VZH42" s="881" t="e">
        <v>#N/A</v>
      </c>
      <c r="VZI42" s="881" t="e">
        <v>#N/A</v>
      </c>
      <c r="VZJ42" s="881" t="e">
        <v>#N/A</v>
      </c>
      <c r="VZK42" s="881" t="e">
        <v>#N/A</v>
      </c>
      <c r="VZL42" s="881" t="e">
        <v>#N/A</v>
      </c>
      <c r="VZM42" s="881" t="e">
        <v>#N/A</v>
      </c>
      <c r="VZN42" s="881" t="e">
        <v>#N/A</v>
      </c>
      <c r="VZO42" s="881" t="e">
        <v>#N/A</v>
      </c>
      <c r="VZP42" s="881" t="e">
        <v>#N/A</v>
      </c>
      <c r="VZQ42" s="881" t="e">
        <v>#N/A</v>
      </c>
      <c r="VZR42" s="881" t="e">
        <v>#N/A</v>
      </c>
      <c r="VZS42" s="881" t="e">
        <v>#N/A</v>
      </c>
      <c r="VZT42" s="881" t="e">
        <v>#N/A</v>
      </c>
      <c r="VZU42" s="881" t="e">
        <v>#N/A</v>
      </c>
      <c r="VZV42" s="881" t="e">
        <v>#N/A</v>
      </c>
      <c r="VZW42" s="881" t="e">
        <v>#N/A</v>
      </c>
      <c r="VZX42" s="881" t="e">
        <v>#N/A</v>
      </c>
      <c r="VZY42" s="881" t="e">
        <v>#N/A</v>
      </c>
      <c r="VZZ42" s="881" t="e">
        <v>#N/A</v>
      </c>
      <c r="WAA42" s="881" t="e">
        <v>#N/A</v>
      </c>
      <c r="WAB42" s="881" t="e">
        <v>#N/A</v>
      </c>
      <c r="WAC42" s="881" t="e">
        <v>#N/A</v>
      </c>
      <c r="WAD42" s="881" t="e">
        <v>#N/A</v>
      </c>
      <c r="WAE42" s="881" t="e">
        <v>#N/A</v>
      </c>
      <c r="WAF42" s="881" t="e">
        <v>#N/A</v>
      </c>
      <c r="WAG42" s="881" t="e">
        <v>#N/A</v>
      </c>
      <c r="WAH42" s="881" t="e">
        <v>#N/A</v>
      </c>
      <c r="WAI42" s="881" t="e">
        <v>#N/A</v>
      </c>
      <c r="WAJ42" s="881" t="e">
        <v>#N/A</v>
      </c>
      <c r="WAK42" s="881" t="e">
        <v>#N/A</v>
      </c>
      <c r="WAL42" s="881" t="e">
        <v>#N/A</v>
      </c>
      <c r="WAM42" s="881" t="e">
        <v>#N/A</v>
      </c>
      <c r="WAN42" s="881" t="e">
        <v>#N/A</v>
      </c>
      <c r="WAO42" s="881" t="e">
        <v>#N/A</v>
      </c>
      <c r="WAP42" s="881" t="e">
        <v>#N/A</v>
      </c>
      <c r="WAQ42" s="881" t="e">
        <v>#N/A</v>
      </c>
      <c r="WAR42" s="881" t="e">
        <v>#N/A</v>
      </c>
      <c r="WAS42" s="881" t="e">
        <v>#N/A</v>
      </c>
      <c r="WAT42" s="881" t="e">
        <v>#N/A</v>
      </c>
      <c r="WAU42" s="881" t="e">
        <v>#N/A</v>
      </c>
      <c r="WAV42" s="881" t="e">
        <v>#N/A</v>
      </c>
      <c r="WAW42" s="881" t="e">
        <v>#N/A</v>
      </c>
      <c r="WAX42" s="881" t="e">
        <v>#N/A</v>
      </c>
      <c r="WAY42" s="881" t="e">
        <v>#N/A</v>
      </c>
      <c r="WAZ42" s="881" t="e">
        <v>#N/A</v>
      </c>
      <c r="WBA42" s="881" t="e">
        <v>#N/A</v>
      </c>
      <c r="WBB42" s="881" t="e">
        <v>#N/A</v>
      </c>
      <c r="WBC42" s="881" t="e">
        <v>#N/A</v>
      </c>
      <c r="WBD42" s="881" t="e">
        <v>#N/A</v>
      </c>
      <c r="WBE42" s="881" t="e">
        <v>#N/A</v>
      </c>
      <c r="WBF42" s="881" t="e">
        <v>#N/A</v>
      </c>
      <c r="WBG42" s="881" t="e">
        <v>#N/A</v>
      </c>
      <c r="WBH42" s="881" t="e">
        <v>#N/A</v>
      </c>
      <c r="WBI42" s="881" t="e">
        <v>#N/A</v>
      </c>
      <c r="WBJ42" s="881" t="e">
        <v>#N/A</v>
      </c>
      <c r="WBK42" s="881" t="e">
        <v>#N/A</v>
      </c>
      <c r="WBL42" s="881" t="e">
        <v>#N/A</v>
      </c>
      <c r="WBM42" s="881" t="e">
        <v>#N/A</v>
      </c>
      <c r="WBN42" s="881" t="e">
        <v>#N/A</v>
      </c>
      <c r="WBO42" s="881" t="e">
        <v>#N/A</v>
      </c>
      <c r="WBP42" s="881" t="e">
        <v>#N/A</v>
      </c>
      <c r="WBQ42" s="881" t="e">
        <v>#N/A</v>
      </c>
      <c r="WBR42" s="881" t="e">
        <v>#N/A</v>
      </c>
      <c r="WBS42" s="881" t="e">
        <v>#N/A</v>
      </c>
      <c r="WBT42" s="881" t="e">
        <v>#N/A</v>
      </c>
      <c r="WBU42" s="881" t="e">
        <v>#N/A</v>
      </c>
      <c r="WBV42" s="881" t="e">
        <v>#N/A</v>
      </c>
      <c r="WBW42" s="881" t="e">
        <v>#N/A</v>
      </c>
      <c r="WBX42" s="881" t="e">
        <v>#N/A</v>
      </c>
      <c r="WBY42" s="881" t="e">
        <v>#N/A</v>
      </c>
      <c r="WBZ42" s="881" t="e">
        <v>#N/A</v>
      </c>
      <c r="WCA42" s="881" t="e">
        <v>#N/A</v>
      </c>
      <c r="WCB42" s="881" t="e">
        <v>#N/A</v>
      </c>
      <c r="WCC42" s="881" t="e">
        <v>#N/A</v>
      </c>
      <c r="WCD42" s="881" t="e">
        <v>#N/A</v>
      </c>
      <c r="WCE42" s="881" t="e">
        <v>#N/A</v>
      </c>
      <c r="WCF42" s="881" t="e">
        <v>#N/A</v>
      </c>
      <c r="WCG42" s="881" t="e">
        <v>#N/A</v>
      </c>
      <c r="WCH42" s="881" t="e">
        <v>#N/A</v>
      </c>
      <c r="WCI42" s="881" t="e">
        <v>#N/A</v>
      </c>
      <c r="WCJ42" s="881" t="e">
        <v>#N/A</v>
      </c>
      <c r="WCK42" s="881" t="e">
        <v>#N/A</v>
      </c>
      <c r="WCL42" s="881" t="e">
        <v>#N/A</v>
      </c>
      <c r="WCM42" s="881" t="e">
        <v>#N/A</v>
      </c>
      <c r="WCN42" s="881" t="e">
        <v>#N/A</v>
      </c>
      <c r="WCO42" s="881" t="e">
        <v>#N/A</v>
      </c>
      <c r="WCP42" s="881" t="e">
        <v>#N/A</v>
      </c>
      <c r="WCQ42" s="881" t="e">
        <v>#N/A</v>
      </c>
      <c r="WCR42" s="881" t="e">
        <v>#N/A</v>
      </c>
      <c r="WCS42" s="881" t="e">
        <v>#N/A</v>
      </c>
      <c r="WCT42" s="881" t="e">
        <v>#N/A</v>
      </c>
      <c r="WCU42" s="881" t="e">
        <v>#N/A</v>
      </c>
      <c r="WCV42" s="881" t="e">
        <v>#N/A</v>
      </c>
      <c r="WCW42" s="881" t="e">
        <v>#N/A</v>
      </c>
      <c r="WCX42" s="881" t="e">
        <v>#N/A</v>
      </c>
      <c r="WCY42" s="881" t="e">
        <v>#N/A</v>
      </c>
      <c r="WCZ42" s="881" t="e">
        <v>#N/A</v>
      </c>
      <c r="WDA42" s="881" t="e">
        <v>#N/A</v>
      </c>
      <c r="WDB42" s="881" t="e">
        <v>#N/A</v>
      </c>
      <c r="WDC42" s="881" t="e">
        <v>#N/A</v>
      </c>
      <c r="WDD42" s="881" t="e">
        <v>#N/A</v>
      </c>
      <c r="WDE42" s="881" t="e">
        <v>#N/A</v>
      </c>
      <c r="WDF42" s="881" t="e">
        <v>#N/A</v>
      </c>
      <c r="WDG42" s="881" t="e">
        <v>#N/A</v>
      </c>
      <c r="WDH42" s="881" t="e">
        <v>#N/A</v>
      </c>
      <c r="WDI42" s="881" t="e">
        <v>#N/A</v>
      </c>
      <c r="WDJ42" s="881" t="e">
        <v>#N/A</v>
      </c>
      <c r="WDK42" s="881" t="e">
        <v>#N/A</v>
      </c>
      <c r="WDL42" s="881" t="e">
        <v>#N/A</v>
      </c>
      <c r="WDM42" s="881" t="e">
        <v>#N/A</v>
      </c>
      <c r="WDN42" s="881" t="e">
        <v>#N/A</v>
      </c>
      <c r="WDO42" s="881" t="e">
        <v>#N/A</v>
      </c>
      <c r="WDP42" s="881" t="e">
        <v>#N/A</v>
      </c>
      <c r="WDQ42" s="881" t="e">
        <v>#N/A</v>
      </c>
      <c r="WDR42" s="881" t="e">
        <v>#N/A</v>
      </c>
      <c r="WDS42" s="881" t="e">
        <v>#N/A</v>
      </c>
      <c r="WDT42" s="881" t="e">
        <v>#N/A</v>
      </c>
      <c r="WDU42" s="881" t="e">
        <v>#N/A</v>
      </c>
      <c r="WDV42" s="881" t="e">
        <v>#N/A</v>
      </c>
      <c r="WDW42" s="881" t="e">
        <v>#N/A</v>
      </c>
      <c r="WDX42" s="881" t="e">
        <v>#N/A</v>
      </c>
      <c r="WDY42" s="881" t="e">
        <v>#N/A</v>
      </c>
      <c r="WDZ42" s="881" t="e">
        <v>#N/A</v>
      </c>
      <c r="WEA42" s="881" t="e">
        <v>#N/A</v>
      </c>
      <c r="WEB42" s="881" t="e">
        <v>#N/A</v>
      </c>
      <c r="WEC42" s="881" t="e">
        <v>#N/A</v>
      </c>
      <c r="WED42" s="881" t="e">
        <v>#N/A</v>
      </c>
      <c r="WEE42" s="881" t="e">
        <v>#N/A</v>
      </c>
      <c r="WEF42" s="881" t="e">
        <v>#N/A</v>
      </c>
      <c r="WEG42" s="881" t="e">
        <v>#N/A</v>
      </c>
      <c r="WEH42" s="881" t="e">
        <v>#N/A</v>
      </c>
      <c r="WEI42" s="881" t="e">
        <v>#N/A</v>
      </c>
      <c r="WEJ42" s="881" t="e">
        <v>#N/A</v>
      </c>
      <c r="WEK42" s="881" t="e">
        <v>#N/A</v>
      </c>
      <c r="WEL42" s="881" t="e">
        <v>#N/A</v>
      </c>
      <c r="WEM42" s="881" t="e">
        <v>#N/A</v>
      </c>
      <c r="WEN42" s="881" t="e">
        <v>#N/A</v>
      </c>
      <c r="WEO42" s="881" t="e">
        <v>#N/A</v>
      </c>
      <c r="WEP42" s="881" t="e">
        <v>#N/A</v>
      </c>
      <c r="WEQ42" s="881" t="e">
        <v>#N/A</v>
      </c>
      <c r="WER42" s="881" t="e">
        <v>#N/A</v>
      </c>
      <c r="WES42" s="881" t="e">
        <v>#N/A</v>
      </c>
      <c r="WET42" s="881" t="e">
        <v>#N/A</v>
      </c>
      <c r="WEU42" s="881" t="e">
        <v>#N/A</v>
      </c>
      <c r="WEV42" s="881" t="e">
        <v>#N/A</v>
      </c>
      <c r="WEW42" s="881" t="e">
        <v>#N/A</v>
      </c>
      <c r="WEX42" s="881" t="e">
        <v>#N/A</v>
      </c>
      <c r="WEY42" s="881" t="e">
        <v>#N/A</v>
      </c>
      <c r="WEZ42" s="881" t="e">
        <v>#N/A</v>
      </c>
      <c r="WFA42" s="881" t="e">
        <v>#N/A</v>
      </c>
      <c r="WFB42" s="881" t="e">
        <v>#N/A</v>
      </c>
      <c r="WFC42" s="881" t="e">
        <v>#N/A</v>
      </c>
      <c r="WFD42" s="881" t="e">
        <v>#N/A</v>
      </c>
      <c r="WFE42" s="881" t="e">
        <v>#N/A</v>
      </c>
      <c r="WFF42" s="881" t="e">
        <v>#N/A</v>
      </c>
      <c r="WFG42" s="881" t="e">
        <v>#N/A</v>
      </c>
      <c r="WFH42" s="881" t="e">
        <v>#N/A</v>
      </c>
      <c r="WFI42" s="881" t="e">
        <v>#N/A</v>
      </c>
      <c r="WFJ42" s="881" t="e">
        <v>#N/A</v>
      </c>
      <c r="WFK42" s="881" t="e">
        <v>#N/A</v>
      </c>
      <c r="WFL42" s="881" t="e">
        <v>#N/A</v>
      </c>
      <c r="WFM42" s="881" t="e">
        <v>#N/A</v>
      </c>
      <c r="WFN42" s="881" t="e">
        <v>#N/A</v>
      </c>
      <c r="WFO42" s="881" t="e">
        <v>#N/A</v>
      </c>
      <c r="WFP42" s="881" t="e">
        <v>#N/A</v>
      </c>
      <c r="WFQ42" s="881" t="e">
        <v>#N/A</v>
      </c>
      <c r="WFR42" s="881" t="e">
        <v>#N/A</v>
      </c>
      <c r="WFS42" s="881" t="e">
        <v>#N/A</v>
      </c>
      <c r="WFT42" s="881" t="e">
        <v>#N/A</v>
      </c>
      <c r="WFU42" s="881" t="e">
        <v>#N/A</v>
      </c>
      <c r="WFV42" s="881" t="e">
        <v>#N/A</v>
      </c>
      <c r="WFW42" s="881" t="e">
        <v>#N/A</v>
      </c>
      <c r="WFX42" s="881" t="e">
        <v>#N/A</v>
      </c>
      <c r="WFY42" s="881" t="e">
        <v>#N/A</v>
      </c>
      <c r="WFZ42" s="881" t="e">
        <v>#N/A</v>
      </c>
      <c r="WGA42" s="881" t="e">
        <v>#N/A</v>
      </c>
      <c r="WGB42" s="881" t="e">
        <v>#N/A</v>
      </c>
      <c r="WGC42" s="881" t="e">
        <v>#N/A</v>
      </c>
      <c r="WGD42" s="881" t="e">
        <v>#N/A</v>
      </c>
      <c r="WGE42" s="881" t="e">
        <v>#N/A</v>
      </c>
      <c r="WGF42" s="881" t="e">
        <v>#N/A</v>
      </c>
      <c r="WGG42" s="881" t="e">
        <v>#N/A</v>
      </c>
      <c r="WGH42" s="881" t="e">
        <v>#N/A</v>
      </c>
      <c r="WGI42" s="881" t="e">
        <v>#N/A</v>
      </c>
      <c r="WGJ42" s="881" t="e">
        <v>#N/A</v>
      </c>
      <c r="WGK42" s="881" t="e">
        <v>#N/A</v>
      </c>
      <c r="WGL42" s="881" t="e">
        <v>#N/A</v>
      </c>
      <c r="WGM42" s="881" t="e">
        <v>#N/A</v>
      </c>
      <c r="WGN42" s="881" t="e">
        <v>#N/A</v>
      </c>
      <c r="WGO42" s="881" t="e">
        <v>#N/A</v>
      </c>
      <c r="WGP42" s="881" t="e">
        <v>#N/A</v>
      </c>
      <c r="WGQ42" s="881" t="e">
        <v>#N/A</v>
      </c>
      <c r="WGR42" s="881" t="e">
        <v>#N/A</v>
      </c>
      <c r="WGS42" s="881" t="e">
        <v>#N/A</v>
      </c>
      <c r="WGT42" s="881" t="e">
        <v>#N/A</v>
      </c>
      <c r="WGU42" s="881" t="e">
        <v>#N/A</v>
      </c>
      <c r="WGV42" s="881" t="e">
        <v>#N/A</v>
      </c>
      <c r="WGW42" s="881" t="e">
        <v>#N/A</v>
      </c>
      <c r="WGX42" s="881" t="e">
        <v>#N/A</v>
      </c>
      <c r="WGY42" s="881" t="e">
        <v>#N/A</v>
      </c>
      <c r="WGZ42" s="881" t="e">
        <v>#N/A</v>
      </c>
      <c r="WHA42" s="881" t="e">
        <v>#N/A</v>
      </c>
      <c r="WHB42" s="881" t="e">
        <v>#N/A</v>
      </c>
      <c r="WHC42" s="881" t="e">
        <v>#N/A</v>
      </c>
      <c r="WHD42" s="881" t="e">
        <v>#N/A</v>
      </c>
      <c r="WHE42" s="881" t="e">
        <v>#N/A</v>
      </c>
      <c r="WHF42" s="881" t="e">
        <v>#N/A</v>
      </c>
      <c r="WHG42" s="881" t="e">
        <v>#N/A</v>
      </c>
      <c r="WHH42" s="881" t="e">
        <v>#N/A</v>
      </c>
      <c r="WHI42" s="881" t="e">
        <v>#N/A</v>
      </c>
      <c r="WHJ42" s="881" t="e">
        <v>#N/A</v>
      </c>
      <c r="WHK42" s="881" t="e">
        <v>#N/A</v>
      </c>
      <c r="WHL42" s="881" t="e">
        <v>#N/A</v>
      </c>
      <c r="WHM42" s="881" t="e">
        <v>#N/A</v>
      </c>
      <c r="WHN42" s="881" t="e">
        <v>#N/A</v>
      </c>
      <c r="WHO42" s="881" t="e">
        <v>#N/A</v>
      </c>
      <c r="WHP42" s="881" t="e">
        <v>#N/A</v>
      </c>
      <c r="WHQ42" s="881" t="e">
        <v>#N/A</v>
      </c>
      <c r="WHR42" s="881" t="e">
        <v>#N/A</v>
      </c>
      <c r="WHS42" s="881" t="e">
        <v>#N/A</v>
      </c>
      <c r="WHT42" s="881" t="e">
        <v>#N/A</v>
      </c>
      <c r="WHU42" s="881" t="e">
        <v>#N/A</v>
      </c>
      <c r="WHV42" s="881" t="e">
        <v>#N/A</v>
      </c>
      <c r="WHW42" s="881" t="e">
        <v>#N/A</v>
      </c>
      <c r="WHX42" s="881" t="e">
        <v>#N/A</v>
      </c>
      <c r="WHY42" s="881" t="e">
        <v>#N/A</v>
      </c>
      <c r="WHZ42" s="881" t="e">
        <v>#N/A</v>
      </c>
      <c r="WIA42" s="881" t="e">
        <v>#N/A</v>
      </c>
      <c r="WIB42" s="881" t="e">
        <v>#N/A</v>
      </c>
      <c r="WIC42" s="881" t="e">
        <v>#N/A</v>
      </c>
      <c r="WID42" s="881" t="e">
        <v>#N/A</v>
      </c>
      <c r="WIE42" s="881" t="e">
        <v>#N/A</v>
      </c>
      <c r="WIF42" s="881" t="e">
        <v>#N/A</v>
      </c>
      <c r="WIG42" s="881" t="e">
        <v>#N/A</v>
      </c>
      <c r="WIH42" s="881" t="e">
        <v>#N/A</v>
      </c>
      <c r="WII42" s="881" t="e">
        <v>#N/A</v>
      </c>
      <c r="WIJ42" s="881" t="e">
        <v>#N/A</v>
      </c>
      <c r="WIK42" s="881" t="e">
        <v>#N/A</v>
      </c>
      <c r="WIL42" s="881" t="e">
        <v>#N/A</v>
      </c>
      <c r="WIM42" s="881" t="e">
        <v>#N/A</v>
      </c>
      <c r="WIN42" s="881" t="e">
        <v>#N/A</v>
      </c>
      <c r="WIO42" s="881" t="e">
        <v>#N/A</v>
      </c>
      <c r="WIP42" s="881" t="e">
        <v>#N/A</v>
      </c>
      <c r="WIQ42" s="881" t="e">
        <v>#N/A</v>
      </c>
      <c r="WIR42" s="881" t="e">
        <v>#N/A</v>
      </c>
      <c r="WIS42" s="881" t="e">
        <v>#N/A</v>
      </c>
      <c r="WIT42" s="881" t="e">
        <v>#N/A</v>
      </c>
      <c r="WIU42" s="881" t="e">
        <v>#N/A</v>
      </c>
      <c r="WIV42" s="881" t="e">
        <v>#N/A</v>
      </c>
      <c r="WIW42" s="881" t="e">
        <v>#N/A</v>
      </c>
      <c r="WIX42" s="881" t="e">
        <v>#N/A</v>
      </c>
      <c r="WIY42" s="881" t="e">
        <v>#N/A</v>
      </c>
      <c r="WIZ42" s="881" t="e">
        <v>#N/A</v>
      </c>
      <c r="WJA42" s="881" t="e">
        <v>#N/A</v>
      </c>
      <c r="WJB42" s="881" t="e">
        <v>#N/A</v>
      </c>
      <c r="WJC42" s="881" t="e">
        <v>#N/A</v>
      </c>
      <c r="WJD42" s="881" t="e">
        <v>#N/A</v>
      </c>
      <c r="WJE42" s="881" t="e">
        <v>#N/A</v>
      </c>
      <c r="WJF42" s="881" t="e">
        <v>#N/A</v>
      </c>
      <c r="WJG42" s="881" t="e">
        <v>#N/A</v>
      </c>
      <c r="WJH42" s="881" t="e">
        <v>#N/A</v>
      </c>
      <c r="WJI42" s="881" t="e">
        <v>#N/A</v>
      </c>
      <c r="WJJ42" s="881" t="e">
        <v>#N/A</v>
      </c>
      <c r="WJK42" s="881" t="e">
        <v>#N/A</v>
      </c>
      <c r="WJL42" s="881" t="e">
        <v>#N/A</v>
      </c>
      <c r="WJM42" s="881" t="e">
        <v>#N/A</v>
      </c>
      <c r="WJN42" s="881" t="e">
        <v>#N/A</v>
      </c>
      <c r="WJO42" s="881" t="e">
        <v>#N/A</v>
      </c>
      <c r="WJP42" s="881" t="e">
        <v>#N/A</v>
      </c>
      <c r="WJQ42" s="881" t="e">
        <v>#N/A</v>
      </c>
      <c r="WJR42" s="881" t="e">
        <v>#N/A</v>
      </c>
      <c r="WJS42" s="881" t="e">
        <v>#N/A</v>
      </c>
      <c r="WJT42" s="881" t="e">
        <v>#N/A</v>
      </c>
      <c r="WJU42" s="881" t="e">
        <v>#N/A</v>
      </c>
      <c r="WJV42" s="881" t="e">
        <v>#N/A</v>
      </c>
      <c r="WJW42" s="881" t="e">
        <v>#N/A</v>
      </c>
      <c r="WJX42" s="881" t="e">
        <v>#N/A</v>
      </c>
      <c r="WJY42" s="881" t="e">
        <v>#N/A</v>
      </c>
      <c r="WJZ42" s="881" t="e">
        <v>#N/A</v>
      </c>
      <c r="WKA42" s="881" t="e">
        <v>#N/A</v>
      </c>
      <c r="WKB42" s="881" t="e">
        <v>#N/A</v>
      </c>
      <c r="WKC42" s="881" t="e">
        <v>#N/A</v>
      </c>
      <c r="WKD42" s="881" t="e">
        <v>#N/A</v>
      </c>
      <c r="WKE42" s="881" t="e">
        <v>#N/A</v>
      </c>
      <c r="WKF42" s="881" t="e">
        <v>#N/A</v>
      </c>
      <c r="WKG42" s="881" t="e">
        <v>#N/A</v>
      </c>
      <c r="WKH42" s="881" t="e">
        <v>#N/A</v>
      </c>
      <c r="WKI42" s="881" t="e">
        <v>#N/A</v>
      </c>
      <c r="WKJ42" s="881" t="e">
        <v>#N/A</v>
      </c>
      <c r="WKK42" s="881" t="e">
        <v>#N/A</v>
      </c>
      <c r="WKL42" s="881" t="e">
        <v>#N/A</v>
      </c>
      <c r="WKM42" s="881" t="e">
        <v>#N/A</v>
      </c>
      <c r="WKN42" s="881" t="e">
        <v>#N/A</v>
      </c>
      <c r="WKO42" s="881" t="e">
        <v>#N/A</v>
      </c>
      <c r="WKP42" s="881" t="e">
        <v>#N/A</v>
      </c>
      <c r="WKQ42" s="881" t="e">
        <v>#N/A</v>
      </c>
      <c r="WKR42" s="881" t="e">
        <v>#N/A</v>
      </c>
      <c r="WKS42" s="881" t="e">
        <v>#N/A</v>
      </c>
      <c r="WKT42" s="881" t="e">
        <v>#N/A</v>
      </c>
      <c r="WKU42" s="881" t="e">
        <v>#N/A</v>
      </c>
      <c r="WKV42" s="881" t="e">
        <v>#N/A</v>
      </c>
      <c r="WKW42" s="881" t="e">
        <v>#N/A</v>
      </c>
      <c r="WKX42" s="881" t="e">
        <v>#N/A</v>
      </c>
      <c r="WKY42" s="881" t="e">
        <v>#N/A</v>
      </c>
      <c r="WKZ42" s="881" t="e">
        <v>#N/A</v>
      </c>
      <c r="WLA42" s="881" t="e">
        <v>#N/A</v>
      </c>
      <c r="WLB42" s="881" t="e">
        <v>#N/A</v>
      </c>
      <c r="WLC42" s="881" t="e">
        <v>#N/A</v>
      </c>
      <c r="WLD42" s="881" t="e">
        <v>#N/A</v>
      </c>
      <c r="WLE42" s="881" t="e">
        <v>#N/A</v>
      </c>
      <c r="WLF42" s="881" t="e">
        <v>#N/A</v>
      </c>
      <c r="WLG42" s="881" t="e">
        <v>#N/A</v>
      </c>
      <c r="WLH42" s="881" t="e">
        <v>#N/A</v>
      </c>
      <c r="WLI42" s="881" t="e">
        <v>#N/A</v>
      </c>
      <c r="WLJ42" s="881" t="e">
        <v>#N/A</v>
      </c>
      <c r="WLK42" s="881" t="e">
        <v>#N/A</v>
      </c>
      <c r="WLL42" s="881" t="e">
        <v>#N/A</v>
      </c>
      <c r="WLM42" s="881" t="e">
        <v>#N/A</v>
      </c>
      <c r="WLN42" s="881" t="e">
        <v>#N/A</v>
      </c>
      <c r="WLO42" s="881" t="e">
        <v>#N/A</v>
      </c>
      <c r="WLP42" s="881" t="e">
        <v>#N/A</v>
      </c>
      <c r="WLQ42" s="881" t="e">
        <v>#N/A</v>
      </c>
      <c r="WLR42" s="881" t="e">
        <v>#N/A</v>
      </c>
      <c r="WLS42" s="881" t="e">
        <v>#N/A</v>
      </c>
      <c r="WLT42" s="881" t="e">
        <v>#N/A</v>
      </c>
      <c r="WLU42" s="881" t="e">
        <v>#N/A</v>
      </c>
      <c r="WLV42" s="881" t="e">
        <v>#N/A</v>
      </c>
      <c r="WLW42" s="881" t="e">
        <v>#N/A</v>
      </c>
      <c r="WLX42" s="881" t="e">
        <v>#N/A</v>
      </c>
      <c r="WLY42" s="881" t="e">
        <v>#N/A</v>
      </c>
      <c r="WLZ42" s="881" t="e">
        <v>#N/A</v>
      </c>
      <c r="WMA42" s="881" t="e">
        <v>#N/A</v>
      </c>
      <c r="WMB42" s="881" t="e">
        <v>#N/A</v>
      </c>
      <c r="WMC42" s="881" t="e">
        <v>#N/A</v>
      </c>
      <c r="WMD42" s="881" t="e">
        <v>#N/A</v>
      </c>
      <c r="WME42" s="881" t="e">
        <v>#N/A</v>
      </c>
      <c r="WMF42" s="881" t="e">
        <v>#N/A</v>
      </c>
      <c r="WMG42" s="881" t="e">
        <v>#N/A</v>
      </c>
      <c r="WMH42" s="881" t="e">
        <v>#N/A</v>
      </c>
      <c r="WMI42" s="881" t="e">
        <v>#N/A</v>
      </c>
      <c r="WMJ42" s="881" t="e">
        <v>#N/A</v>
      </c>
      <c r="WMK42" s="881" t="e">
        <v>#N/A</v>
      </c>
      <c r="WML42" s="881" t="e">
        <v>#N/A</v>
      </c>
      <c r="WMM42" s="881" t="e">
        <v>#N/A</v>
      </c>
      <c r="WMN42" s="881" t="e">
        <v>#N/A</v>
      </c>
      <c r="WMO42" s="881" t="e">
        <v>#N/A</v>
      </c>
      <c r="WMP42" s="881" t="e">
        <v>#N/A</v>
      </c>
      <c r="WMQ42" s="881" t="e">
        <v>#N/A</v>
      </c>
      <c r="WMR42" s="881" t="e">
        <v>#N/A</v>
      </c>
      <c r="WMS42" s="881" t="e">
        <v>#N/A</v>
      </c>
      <c r="WMT42" s="881" t="e">
        <v>#N/A</v>
      </c>
      <c r="WMU42" s="881" t="e">
        <v>#N/A</v>
      </c>
      <c r="WMV42" s="881" t="e">
        <v>#N/A</v>
      </c>
      <c r="WMW42" s="881" t="e">
        <v>#N/A</v>
      </c>
      <c r="WMX42" s="881" t="e">
        <v>#N/A</v>
      </c>
      <c r="WMY42" s="881" t="e">
        <v>#N/A</v>
      </c>
      <c r="WMZ42" s="881" t="e">
        <v>#N/A</v>
      </c>
      <c r="WNA42" s="881" t="e">
        <v>#N/A</v>
      </c>
      <c r="WNB42" s="881" t="e">
        <v>#N/A</v>
      </c>
      <c r="WNC42" s="881" t="e">
        <v>#N/A</v>
      </c>
      <c r="WND42" s="881" t="e">
        <v>#N/A</v>
      </c>
      <c r="WNE42" s="881" t="e">
        <v>#N/A</v>
      </c>
      <c r="WNF42" s="881" t="e">
        <v>#N/A</v>
      </c>
      <c r="WNG42" s="881" t="e">
        <v>#N/A</v>
      </c>
      <c r="WNH42" s="881" t="e">
        <v>#N/A</v>
      </c>
      <c r="WNI42" s="881" t="e">
        <v>#N/A</v>
      </c>
      <c r="WNJ42" s="881" t="e">
        <v>#N/A</v>
      </c>
      <c r="WNK42" s="881" t="e">
        <v>#N/A</v>
      </c>
      <c r="WNL42" s="881" t="e">
        <v>#N/A</v>
      </c>
      <c r="WNM42" s="881" t="e">
        <v>#N/A</v>
      </c>
      <c r="WNN42" s="881" t="e">
        <v>#N/A</v>
      </c>
      <c r="WNO42" s="881" t="e">
        <v>#N/A</v>
      </c>
      <c r="WNP42" s="881" t="e">
        <v>#N/A</v>
      </c>
      <c r="WNQ42" s="881" t="e">
        <v>#N/A</v>
      </c>
      <c r="WNR42" s="881" t="e">
        <v>#N/A</v>
      </c>
      <c r="WNS42" s="881" t="e">
        <v>#N/A</v>
      </c>
      <c r="WNT42" s="881" t="e">
        <v>#N/A</v>
      </c>
      <c r="WNU42" s="881" t="e">
        <v>#N/A</v>
      </c>
      <c r="WNV42" s="881" t="e">
        <v>#N/A</v>
      </c>
      <c r="WNW42" s="881" t="e">
        <v>#N/A</v>
      </c>
      <c r="WNX42" s="881" t="e">
        <v>#N/A</v>
      </c>
      <c r="WNY42" s="881" t="e">
        <v>#N/A</v>
      </c>
      <c r="WNZ42" s="881" t="e">
        <v>#N/A</v>
      </c>
      <c r="WOA42" s="881" t="e">
        <v>#N/A</v>
      </c>
      <c r="WOB42" s="881" t="e">
        <v>#N/A</v>
      </c>
      <c r="WOC42" s="881" t="e">
        <v>#N/A</v>
      </c>
      <c r="WOD42" s="881" t="e">
        <v>#N/A</v>
      </c>
      <c r="WOE42" s="881" t="e">
        <v>#N/A</v>
      </c>
      <c r="WOF42" s="881" t="e">
        <v>#N/A</v>
      </c>
      <c r="WOG42" s="881" t="e">
        <v>#N/A</v>
      </c>
      <c r="WOH42" s="881" t="e">
        <v>#N/A</v>
      </c>
      <c r="WOI42" s="881" t="e">
        <v>#N/A</v>
      </c>
      <c r="WOJ42" s="881" t="e">
        <v>#N/A</v>
      </c>
      <c r="WOK42" s="881" t="e">
        <v>#N/A</v>
      </c>
      <c r="WOL42" s="881" t="e">
        <v>#N/A</v>
      </c>
      <c r="WOM42" s="881" t="e">
        <v>#N/A</v>
      </c>
      <c r="WON42" s="881" t="e">
        <v>#N/A</v>
      </c>
      <c r="WOO42" s="881" t="e">
        <v>#N/A</v>
      </c>
      <c r="WOP42" s="881" t="e">
        <v>#N/A</v>
      </c>
      <c r="WOQ42" s="881" t="e">
        <v>#N/A</v>
      </c>
      <c r="WOR42" s="881" t="e">
        <v>#N/A</v>
      </c>
      <c r="WOS42" s="881" t="e">
        <v>#N/A</v>
      </c>
      <c r="WOT42" s="881" t="e">
        <v>#N/A</v>
      </c>
      <c r="WOU42" s="881" t="e">
        <v>#N/A</v>
      </c>
      <c r="WOV42" s="881" t="e">
        <v>#N/A</v>
      </c>
      <c r="WOW42" s="881" t="e">
        <v>#N/A</v>
      </c>
      <c r="WOX42" s="881" t="e">
        <v>#N/A</v>
      </c>
      <c r="WOY42" s="881" t="e">
        <v>#N/A</v>
      </c>
      <c r="WOZ42" s="881" t="e">
        <v>#N/A</v>
      </c>
      <c r="WPA42" s="881" t="e">
        <v>#N/A</v>
      </c>
      <c r="WPB42" s="881" t="e">
        <v>#N/A</v>
      </c>
      <c r="WPC42" s="881" t="e">
        <v>#N/A</v>
      </c>
      <c r="WPD42" s="881" t="e">
        <v>#N/A</v>
      </c>
      <c r="WPE42" s="881" t="e">
        <v>#N/A</v>
      </c>
      <c r="WPF42" s="881" t="e">
        <v>#N/A</v>
      </c>
      <c r="WPG42" s="881" t="e">
        <v>#N/A</v>
      </c>
      <c r="WPH42" s="881" t="e">
        <v>#N/A</v>
      </c>
      <c r="WPI42" s="881" t="e">
        <v>#N/A</v>
      </c>
      <c r="WPJ42" s="881" t="e">
        <v>#N/A</v>
      </c>
      <c r="WPK42" s="881" t="e">
        <v>#N/A</v>
      </c>
      <c r="WPL42" s="881" t="e">
        <v>#N/A</v>
      </c>
      <c r="WPM42" s="881" t="e">
        <v>#N/A</v>
      </c>
      <c r="WPN42" s="881" t="e">
        <v>#N/A</v>
      </c>
      <c r="WPO42" s="881" t="e">
        <v>#N/A</v>
      </c>
      <c r="WPP42" s="881" t="e">
        <v>#N/A</v>
      </c>
      <c r="WPQ42" s="881" t="e">
        <v>#N/A</v>
      </c>
      <c r="WPR42" s="881" t="e">
        <v>#N/A</v>
      </c>
      <c r="WPS42" s="881" t="e">
        <v>#N/A</v>
      </c>
      <c r="WPT42" s="881" t="e">
        <v>#N/A</v>
      </c>
      <c r="WPU42" s="881" t="e">
        <v>#N/A</v>
      </c>
      <c r="WPV42" s="881" t="e">
        <v>#N/A</v>
      </c>
      <c r="WPW42" s="881" t="e">
        <v>#N/A</v>
      </c>
      <c r="WPX42" s="881" t="e">
        <v>#N/A</v>
      </c>
      <c r="WPY42" s="881" t="e">
        <v>#N/A</v>
      </c>
      <c r="WPZ42" s="881" t="e">
        <v>#N/A</v>
      </c>
      <c r="WQA42" s="881" t="e">
        <v>#N/A</v>
      </c>
      <c r="WQB42" s="881" t="e">
        <v>#N/A</v>
      </c>
      <c r="WQC42" s="881" t="e">
        <v>#N/A</v>
      </c>
      <c r="WQD42" s="881" t="e">
        <v>#N/A</v>
      </c>
      <c r="WQE42" s="881" t="e">
        <v>#N/A</v>
      </c>
      <c r="WQF42" s="881" t="e">
        <v>#N/A</v>
      </c>
      <c r="WQG42" s="881" t="e">
        <v>#N/A</v>
      </c>
      <c r="WQH42" s="881" t="e">
        <v>#N/A</v>
      </c>
      <c r="WQI42" s="881" t="e">
        <v>#N/A</v>
      </c>
      <c r="WQJ42" s="881" t="e">
        <v>#N/A</v>
      </c>
      <c r="WQK42" s="881" t="e">
        <v>#N/A</v>
      </c>
      <c r="WQL42" s="881" t="e">
        <v>#N/A</v>
      </c>
      <c r="WQM42" s="881" t="e">
        <v>#N/A</v>
      </c>
      <c r="WQN42" s="881" t="e">
        <v>#N/A</v>
      </c>
      <c r="WQO42" s="881" t="e">
        <v>#N/A</v>
      </c>
      <c r="WQP42" s="881" t="e">
        <v>#N/A</v>
      </c>
      <c r="WQQ42" s="881" t="e">
        <v>#N/A</v>
      </c>
      <c r="WQR42" s="881" t="e">
        <v>#N/A</v>
      </c>
      <c r="WQS42" s="881" t="e">
        <v>#N/A</v>
      </c>
      <c r="WQT42" s="881" t="e">
        <v>#N/A</v>
      </c>
      <c r="WQU42" s="881" t="e">
        <v>#N/A</v>
      </c>
      <c r="WQV42" s="881" t="e">
        <v>#N/A</v>
      </c>
      <c r="WQW42" s="881" t="e">
        <v>#N/A</v>
      </c>
      <c r="WQX42" s="881" t="e">
        <v>#N/A</v>
      </c>
      <c r="WQY42" s="881" t="e">
        <v>#N/A</v>
      </c>
      <c r="WQZ42" s="881" t="e">
        <v>#N/A</v>
      </c>
      <c r="WRA42" s="881" t="e">
        <v>#N/A</v>
      </c>
      <c r="WRB42" s="881" t="e">
        <v>#N/A</v>
      </c>
      <c r="WRC42" s="881" t="e">
        <v>#N/A</v>
      </c>
      <c r="WRD42" s="881" t="e">
        <v>#N/A</v>
      </c>
      <c r="WRE42" s="881" t="e">
        <v>#N/A</v>
      </c>
      <c r="WRF42" s="881" t="e">
        <v>#N/A</v>
      </c>
      <c r="WRG42" s="881" t="e">
        <v>#N/A</v>
      </c>
      <c r="WRH42" s="881" t="e">
        <v>#N/A</v>
      </c>
      <c r="WRI42" s="881" t="e">
        <v>#N/A</v>
      </c>
      <c r="WRJ42" s="881" t="e">
        <v>#N/A</v>
      </c>
      <c r="WRK42" s="881" t="e">
        <v>#N/A</v>
      </c>
      <c r="WRL42" s="881" t="e">
        <v>#N/A</v>
      </c>
      <c r="WRM42" s="881" t="e">
        <v>#N/A</v>
      </c>
      <c r="WRN42" s="881" t="e">
        <v>#N/A</v>
      </c>
      <c r="WRO42" s="881" t="e">
        <v>#N/A</v>
      </c>
      <c r="WRP42" s="881" t="e">
        <v>#N/A</v>
      </c>
      <c r="WRQ42" s="881" t="e">
        <v>#N/A</v>
      </c>
      <c r="WRR42" s="881" t="e">
        <v>#N/A</v>
      </c>
      <c r="WRS42" s="881" t="e">
        <v>#N/A</v>
      </c>
      <c r="WRT42" s="881" t="e">
        <v>#N/A</v>
      </c>
      <c r="WRU42" s="881" t="e">
        <v>#N/A</v>
      </c>
      <c r="WRV42" s="881" t="e">
        <v>#N/A</v>
      </c>
      <c r="WRW42" s="881" t="e">
        <v>#N/A</v>
      </c>
      <c r="WRX42" s="881" t="e">
        <v>#N/A</v>
      </c>
      <c r="WRY42" s="881" t="e">
        <v>#N/A</v>
      </c>
      <c r="WRZ42" s="881" t="e">
        <v>#N/A</v>
      </c>
      <c r="WSA42" s="881" t="e">
        <v>#N/A</v>
      </c>
      <c r="WSB42" s="881" t="e">
        <v>#N/A</v>
      </c>
      <c r="WSC42" s="881" t="e">
        <v>#N/A</v>
      </c>
      <c r="WSD42" s="881" t="e">
        <v>#N/A</v>
      </c>
      <c r="WSE42" s="881" t="e">
        <v>#N/A</v>
      </c>
      <c r="WSF42" s="881" t="e">
        <v>#N/A</v>
      </c>
      <c r="WSG42" s="881" t="e">
        <v>#N/A</v>
      </c>
      <c r="WSH42" s="881" t="e">
        <v>#N/A</v>
      </c>
      <c r="WSI42" s="881" t="e">
        <v>#N/A</v>
      </c>
      <c r="WSJ42" s="881" t="e">
        <v>#N/A</v>
      </c>
      <c r="WSK42" s="881" t="e">
        <v>#N/A</v>
      </c>
      <c r="WSL42" s="881" t="e">
        <v>#N/A</v>
      </c>
      <c r="WSM42" s="881" t="e">
        <v>#N/A</v>
      </c>
      <c r="WSN42" s="881" t="e">
        <v>#N/A</v>
      </c>
      <c r="WSO42" s="881" t="e">
        <v>#N/A</v>
      </c>
      <c r="WSP42" s="881" t="e">
        <v>#N/A</v>
      </c>
      <c r="WSQ42" s="881" t="e">
        <v>#N/A</v>
      </c>
      <c r="WSR42" s="881" t="e">
        <v>#N/A</v>
      </c>
      <c r="WSS42" s="881" t="e">
        <v>#N/A</v>
      </c>
      <c r="WST42" s="881" t="e">
        <v>#N/A</v>
      </c>
      <c r="WSU42" s="881" t="e">
        <v>#N/A</v>
      </c>
      <c r="WSV42" s="881" t="e">
        <v>#N/A</v>
      </c>
      <c r="WSW42" s="881" t="e">
        <v>#N/A</v>
      </c>
      <c r="WSX42" s="881" t="e">
        <v>#N/A</v>
      </c>
      <c r="WSY42" s="881" t="e">
        <v>#N/A</v>
      </c>
      <c r="WSZ42" s="881" t="e">
        <v>#N/A</v>
      </c>
      <c r="WTA42" s="881" t="e">
        <v>#N/A</v>
      </c>
      <c r="WTB42" s="881" t="e">
        <v>#N/A</v>
      </c>
      <c r="WTC42" s="881" t="e">
        <v>#N/A</v>
      </c>
      <c r="WTD42" s="881" t="e">
        <v>#N/A</v>
      </c>
      <c r="WTE42" s="881" t="e">
        <v>#N/A</v>
      </c>
      <c r="WTF42" s="881" t="e">
        <v>#N/A</v>
      </c>
      <c r="WTG42" s="881" t="e">
        <v>#N/A</v>
      </c>
      <c r="WTH42" s="881" t="e">
        <v>#N/A</v>
      </c>
      <c r="WTI42" s="881" t="e">
        <v>#N/A</v>
      </c>
      <c r="WTJ42" s="881" t="e">
        <v>#N/A</v>
      </c>
      <c r="WTK42" s="881" t="e">
        <v>#N/A</v>
      </c>
      <c r="WTL42" s="881" t="e">
        <v>#N/A</v>
      </c>
      <c r="WTM42" s="881" t="e">
        <v>#N/A</v>
      </c>
      <c r="WTN42" s="881" t="e">
        <v>#N/A</v>
      </c>
      <c r="WTO42" s="881" t="e">
        <v>#N/A</v>
      </c>
      <c r="WTP42" s="881" t="e">
        <v>#N/A</v>
      </c>
      <c r="WTQ42" s="881" t="e">
        <v>#N/A</v>
      </c>
      <c r="WTR42" s="881" t="e">
        <v>#N/A</v>
      </c>
      <c r="WTS42" s="881" t="e">
        <v>#N/A</v>
      </c>
      <c r="WTT42" s="881" t="e">
        <v>#N/A</v>
      </c>
      <c r="WTU42" s="881" t="e">
        <v>#N/A</v>
      </c>
      <c r="WTV42" s="881" t="e">
        <v>#N/A</v>
      </c>
      <c r="WTW42" s="881" t="e">
        <v>#N/A</v>
      </c>
      <c r="WTX42" s="881" t="e">
        <v>#N/A</v>
      </c>
      <c r="WTY42" s="881" t="e">
        <v>#N/A</v>
      </c>
      <c r="WTZ42" s="881" t="e">
        <v>#N/A</v>
      </c>
      <c r="WUA42" s="881" t="e">
        <v>#N/A</v>
      </c>
      <c r="WUB42" s="881" t="e">
        <v>#N/A</v>
      </c>
      <c r="WUC42" s="881" t="e">
        <v>#N/A</v>
      </c>
      <c r="WUD42" s="881" t="e">
        <v>#N/A</v>
      </c>
      <c r="WUE42" s="881" t="e">
        <v>#N/A</v>
      </c>
      <c r="WUF42" s="881" t="e">
        <v>#N/A</v>
      </c>
      <c r="WUG42" s="881" t="e">
        <v>#N/A</v>
      </c>
      <c r="WUH42" s="881" t="e">
        <v>#N/A</v>
      </c>
      <c r="WUI42" s="881" t="e">
        <v>#N/A</v>
      </c>
      <c r="WUJ42" s="881" t="e">
        <v>#N/A</v>
      </c>
      <c r="WUK42" s="881" t="e">
        <v>#N/A</v>
      </c>
      <c r="WUL42" s="881" t="e">
        <v>#N/A</v>
      </c>
      <c r="WUM42" s="881" t="e">
        <v>#N/A</v>
      </c>
      <c r="WUN42" s="881" t="e">
        <v>#N/A</v>
      </c>
      <c r="WUO42" s="881" t="e">
        <v>#N/A</v>
      </c>
      <c r="WUP42" s="881" t="e">
        <v>#N/A</v>
      </c>
      <c r="WUQ42" s="881" t="e">
        <v>#N/A</v>
      </c>
      <c r="WUR42" s="881" t="e">
        <v>#N/A</v>
      </c>
      <c r="WUS42" s="881" t="e">
        <v>#N/A</v>
      </c>
      <c r="WUT42" s="881" t="e">
        <v>#N/A</v>
      </c>
      <c r="WUU42" s="881" t="e">
        <v>#N/A</v>
      </c>
      <c r="WUV42" s="881" t="e">
        <v>#N/A</v>
      </c>
      <c r="WUW42" s="881" t="e">
        <v>#N/A</v>
      </c>
      <c r="WUX42" s="881" t="e">
        <v>#N/A</v>
      </c>
      <c r="WUY42" s="881" t="e">
        <v>#N/A</v>
      </c>
      <c r="WUZ42" s="881" t="e">
        <v>#N/A</v>
      </c>
      <c r="WVA42" s="881" t="e">
        <v>#N/A</v>
      </c>
      <c r="WVB42" s="881" t="e">
        <v>#N/A</v>
      </c>
      <c r="WVC42" s="881" t="e">
        <v>#N/A</v>
      </c>
      <c r="WVD42" s="881" t="e">
        <v>#N/A</v>
      </c>
      <c r="WVE42" s="881" t="e">
        <v>#N/A</v>
      </c>
      <c r="WVF42" s="881" t="e">
        <v>#N/A</v>
      </c>
      <c r="WVG42" s="881" t="e">
        <v>#N/A</v>
      </c>
      <c r="WVH42" s="881" t="e">
        <v>#N/A</v>
      </c>
      <c r="WVI42" s="881" t="e">
        <v>#N/A</v>
      </c>
      <c r="WVJ42" s="881" t="e">
        <v>#N/A</v>
      </c>
      <c r="WVK42" s="881" t="e">
        <v>#N/A</v>
      </c>
      <c r="WVL42" s="881" t="e">
        <v>#N/A</v>
      </c>
      <c r="WVM42" s="881" t="e">
        <v>#N/A</v>
      </c>
      <c r="WVN42" s="881" t="e">
        <v>#N/A</v>
      </c>
      <c r="WVO42" s="881" t="e">
        <v>#N/A</v>
      </c>
      <c r="WVP42" s="881" t="e">
        <v>#N/A</v>
      </c>
      <c r="WVQ42" s="881" t="e">
        <v>#N/A</v>
      </c>
      <c r="WVR42" s="881" t="e">
        <v>#N/A</v>
      </c>
      <c r="WVS42" s="881" t="e">
        <v>#N/A</v>
      </c>
      <c r="WVT42" s="881" t="e">
        <v>#N/A</v>
      </c>
      <c r="WVU42" s="881" t="e">
        <v>#N/A</v>
      </c>
      <c r="WVV42" s="881" t="e">
        <v>#N/A</v>
      </c>
      <c r="WVW42" s="881" t="e">
        <v>#N/A</v>
      </c>
      <c r="WVX42" s="881" t="e">
        <v>#N/A</v>
      </c>
      <c r="WVY42" s="881" t="e">
        <v>#N/A</v>
      </c>
      <c r="WVZ42" s="881" t="e">
        <v>#N/A</v>
      </c>
      <c r="WWA42" s="881" t="e">
        <v>#N/A</v>
      </c>
      <c r="WWB42" s="881" t="e">
        <v>#N/A</v>
      </c>
      <c r="WWC42" s="881" t="e">
        <v>#N/A</v>
      </c>
      <c r="WWD42" s="881" t="e">
        <v>#N/A</v>
      </c>
      <c r="WWE42" s="881" t="e">
        <v>#N/A</v>
      </c>
      <c r="WWF42" s="881" t="e">
        <v>#N/A</v>
      </c>
      <c r="WWG42" s="881" t="e">
        <v>#N/A</v>
      </c>
      <c r="WWH42" s="881" t="e">
        <v>#N/A</v>
      </c>
      <c r="WWI42" s="881" t="e">
        <v>#N/A</v>
      </c>
      <c r="WWJ42" s="881" t="e">
        <v>#N/A</v>
      </c>
      <c r="WWK42" s="881" t="e">
        <v>#N/A</v>
      </c>
      <c r="WWL42" s="881" t="e">
        <v>#N/A</v>
      </c>
      <c r="WWM42" s="881" t="e">
        <v>#N/A</v>
      </c>
      <c r="WWN42" s="881" t="e">
        <v>#N/A</v>
      </c>
      <c r="WWO42" s="881" t="e">
        <v>#N/A</v>
      </c>
      <c r="WWP42" s="881" t="e">
        <v>#N/A</v>
      </c>
      <c r="WWQ42" s="881" t="e">
        <v>#N/A</v>
      </c>
      <c r="WWR42" s="881" t="e">
        <v>#N/A</v>
      </c>
      <c r="WWS42" s="881" t="e">
        <v>#N/A</v>
      </c>
      <c r="WWT42" s="881" t="e">
        <v>#N/A</v>
      </c>
      <c r="WWU42" s="881" t="e">
        <v>#N/A</v>
      </c>
      <c r="WWV42" s="881" t="e">
        <v>#N/A</v>
      </c>
      <c r="WWW42" s="881" t="e">
        <v>#N/A</v>
      </c>
      <c r="WWX42" s="881" t="e">
        <v>#N/A</v>
      </c>
      <c r="WWY42" s="881" t="e">
        <v>#N/A</v>
      </c>
      <c r="WWZ42" s="881" t="e">
        <v>#N/A</v>
      </c>
      <c r="WXA42" s="881" t="e">
        <v>#N/A</v>
      </c>
      <c r="WXB42" s="881" t="e">
        <v>#N/A</v>
      </c>
      <c r="WXC42" s="881" t="e">
        <v>#N/A</v>
      </c>
      <c r="WXD42" s="881" t="e">
        <v>#N/A</v>
      </c>
      <c r="WXE42" s="881" t="e">
        <v>#N/A</v>
      </c>
      <c r="WXF42" s="881" t="e">
        <v>#N/A</v>
      </c>
      <c r="WXG42" s="881" t="e">
        <v>#N/A</v>
      </c>
      <c r="WXH42" s="881" t="e">
        <v>#N/A</v>
      </c>
      <c r="WXI42" s="881" t="e">
        <v>#N/A</v>
      </c>
      <c r="WXJ42" s="881" t="e">
        <v>#N/A</v>
      </c>
      <c r="WXK42" s="881" t="e">
        <v>#N/A</v>
      </c>
      <c r="WXL42" s="881" t="e">
        <v>#N/A</v>
      </c>
      <c r="WXM42" s="881" t="e">
        <v>#N/A</v>
      </c>
      <c r="WXN42" s="881" t="e">
        <v>#N/A</v>
      </c>
      <c r="WXO42" s="881" t="e">
        <v>#N/A</v>
      </c>
      <c r="WXP42" s="881" t="e">
        <v>#N/A</v>
      </c>
      <c r="WXQ42" s="881" t="e">
        <v>#N/A</v>
      </c>
      <c r="WXR42" s="881" t="e">
        <v>#N/A</v>
      </c>
      <c r="WXS42" s="881" t="e">
        <v>#N/A</v>
      </c>
      <c r="WXT42" s="881" t="e">
        <v>#N/A</v>
      </c>
      <c r="WXU42" s="881" t="e">
        <v>#N/A</v>
      </c>
      <c r="WXV42" s="881" t="e">
        <v>#N/A</v>
      </c>
      <c r="WXW42" s="881" t="e">
        <v>#N/A</v>
      </c>
      <c r="WXX42" s="881" t="e">
        <v>#N/A</v>
      </c>
      <c r="WXY42" s="881" t="e">
        <v>#N/A</v>
      </c>
      <c r="WXZ42" s="881" t="e">
        <v>#N/A</v>
      </c>
      <c r="WYA42" s="881" t="e">
        <v>#N/A</v>
      </c>
      <c r="WYB42" s="881" t="e">
        <v>#N/A</v>
      </c>
      <c r="WYC42" s="881" t="e">
        <v>#N/A</v>
      </c>
      <c r="WYD42" s="881" t="e">
        <v>#N/A</v>
      </c>
      <c r="WYE42" s="881" t="e">
        <v>#N/A</v>
      </c>
      <c r="WYF42" s="881" t="e">
        <v>#N/A</v>
      </c>
      <c r="WYG42" s="881" t="e">
        <v>#N/A</v>
      </c>
      <c r="WYH42" s="881" t="e">
        <v>#N/A</v>
      </c>
      <c r="WYI42" s="881" t="e">
        <v>#N/A</v>
      </c>
      <c r="WYJ42" s="881" t="e">
        <v>#N/A</v>
      </c>
      <c r="WYK42" s="881" t="e">
        <v>#N/A</v>
      </c>
      <c r="WYL42" s="881" t="e">
        <v>#N/A</v>
      </c>
      <c r="WYM42" s="881" t="e">
        <v>#N/A</v>
      </c>
      <c r="WYN42" s="881" t="e">
        <v>#N/A</v>
      </c>
      <c r="WYO42" s="881" t="e">
        <v>#N/A</v>
      </c>
      <c r="WYP42" s="881" t="e">
        <v>#N/A</v>
      </c>
      <c r="WYQ42" s="881" t="e">
        <v>#N/A</v>
      </c>
      <c r="WYR42" s="881" t="e">
        <v>#N/A</v>
      </c>
      <c r="WYS42" s="881" t="e">
        <v>#N/A</v>
      </c>
      <c r="WYT42" s="881" t="e">
        <v>#N/A</v>
      </c>
      <c r="WYU42" s="881" t="e">
        <v>#N/A</v>
      </c>
      <c r="WYV42" s="881" t="e">
        <v>#N/A</v>
      </c>
      <c r="WYW42" s="881" t="e">
        <v>#N/A</v>
      </c>
      <c r="WYX42" s="881" t="e">
        <v>#N/A</v>
      </c>
      <c r="WYY42" s="881" t="e">
        <v>#N/A</v>
      </c>
      <c r="WYZ42" s="881" t="e">
        <v>#N/A</v>
      </c>
      <c r="WZA42" s="881" t="e">
        <v>#N/A</v>
      </c>
      <c r="WZB42" s="881" t="e">
        <v>#N/A</v>
      </c>
      <c r="WZC42" s="881" t="e">
        <v>#N/A</v>
      </c>
      <c r="WZD42" s="881" t="e">
        <v>#N/A</v>
      </c>
      <c r="WZE42" s="881" t="e">
        <v>#N/A</v>
      </c>
      <c r="WZF42" s="881" t="e">
        <v>#N/A</v>
      </c>
      <c r="WZG42" s="881" t="e">
        <v>#N/A</v>
      </c>
      <c r="WZH42" s="881" t="e">
        <v>#N/A</v>
      </c>
      <c r="WZI42" s="881" t="e">
        <v>#N/A</v>
      </c>
      <c r="WZJ42" s="881" t="e">
        <v>#N/A</v>
      </c>
      <c r="WZK42" s="881" t="e">
        <v>#N/A</v>
      </c>
      <c r="WZL42" s="881" t="e">
        <v>#N/A</v>
      </c>
      <c r="WZM42" s="881" t="e">
        <v>#N/A</v>
      </c>
      <c r="WZN42" s="881" t="e">
        <v>#N/A</v>
      </c>
      <c r="WZO42" s="881" t="e">
        <v>#N/A</v>
      </c>
      <c r="WZP42" s="881" t="e">
        <v>#N/A</v>
      </c>
      <c r="WZQ42" s="881" t="e">
        <v>#N/A</v>
      </c>
      <c r="WZR42" s="881" t="e">
        <v>#N/A</v>
      </c>
      <c r="WZS42" s="881" t="e">
        <v>#N/A</v>
      </c>
      <c r="WZT42" s="881" t="e">
        <v>#N/A</v>
      </c>
      <c r="WZU42" s="881" t="e">
        <v>#N/A</v>
      </c>
      <c r="WZV42" s="881" t="e">
        <v>#N/A</v>
      </c>
      <c r="WZW42" s="881" t="e">
        <v>#N/A</v>
      </c>
      <c r="WZX42" s="881" t="e">
        <v>#N/A</v>
      </c>
      <c r="WZY42" s="881" t="e">
        <v>#N/A</v>
      </c>
      <c r="WZZ42" s="881" t="e">
        <v>#N/A</v>
      </c>
      <c r="XAA42" s="881" t="e">
        <v>#N/A</v>
      </c>
      <c r="XAB42" s="881" t="e">
        <v>#N/A</v>
      </c>
      <c r="XAC42" s="881" t="e">
        <v>#N/A</v>
      </c>
      <c r="XAD42" s="881" t="e">
        <v>#N/A</v>
      </c>
      <c r="XAE42" s="881" t="e">
        <v>#N/A</v>
      </c>
      <c r="XAF42" s="881" t="e">
        <v>#N/A</v>
      </c>
      <c r="XAG42" s="881" t="e">
        <v>#N/A</v>
      </c>
      <c r="XAH42" s="881" t="e">
        <v>#N/A</v>
      </c>
      <c r="XAI42" s="881" t="e">
        <v>#N/A</v>
      </c>
      <c r="XAJ42" s="881" t="e">
        <v>#N/A</v>
      </c>
      <c r="XAK42" s="881" t="e">
        <v>#N/A</v>
      </c>
      <c r="XAL42" s="881" t="e">
        <v>#N/A</v>
      </c>
      <c r="XAM42" s="881" t="e">
        <v>#N/A</v>
      </c>
      <c r="XAN42" s="881" t="e">
        <v>#N/A</v>
      </c>
      <c r="XAO42" s="881" t="e">
        <v>#N/A</v>
      </c>
      <c r="XAP42" s="881" t="e">
        <v>#N/A</v>
      </c>
      <c r="XAQ42" s="881" t="e">
        <v>#N/A</v>
      </c>
      <c r="XAR42" s="881" t="e">
        <v>#N/A</v>
      </c>
      <c r="XAS42" s="881" t="e">
        <v>#N/A</v>
      </c>
      <c r="XAT42" s="881" t="e">
        <v>#N/A</v>
      </c>
      <c r="XAU42" s="881" t="e">
        <v>#N/A</v>
      </c>
      <c r="XAV42" s="881" t="e">
        <v>#N/A</v>
      </c>
      <c r="XAW42" s="881" t="e">
        <v>#N/A</v>
      </c>
      <c r="XAX42" s="881" t="e">
        <v>#N/A</v>
      </c>
      <c r="XAY42" s="881" t="e">
        <v>#N/A</v>
      </c>
      <c r="XAZ42" s="881" t="e">
        <v>#N/A</v>
      </c>
      <c r="XBA42" s="881" t="e">
        <v>#N/A</v>
      </c>
      <c r="XBB42" s="881" t="e">
        <v>#N/A</v>
      </c>
      <c r="XBC42" s="881" t="e">
        <v>#N/A</v>
      </c>
      <c r="XBD42" s="881" t="e">
        <v>#N/A</v>
      </c>
      <c r="XBE42" s="881" t="e">
        <v>#N/A</v>
      </c>
      <c r="XBF42" s="881" t="e">
        <v>#N/A</v>
      </c>
      <c r="XBG42" s="881" t="e">
        <v>#N/A</v>
      </c>
      <c r="XBH42" s="881" t="e">
        <v>#N/A</v>
      </c>
      <c r="XBI42" s="881" t="e">
        <v>#N/A</v>
      </c>
      <c r="XBJ42" s="881" t="e">
        <v>#N/A</v>
      </c>
      <c r="XBK42" s="881" t="e">
        <v>#N/A</v>
      </c>
      <c r="XBL42" s="881" t="e">
        <v>#N/A</v>
      </c>
      <c r="XBM42" s="881" t="e">
        <v>#N/A</v>
      </c>
      <c r="XBN42" s="881" t="e">
        <v>#N/A</v>
      </c>
      <c r="XBO42" s="881" t="e">
        <v>#N/A</v>
      </c>
      <c r="XBP42" s="881" t="e">
        <v>#N/A</v>
      </c>
      <c r="XBQ42" s="881" t="e">
        <v>#N/A</v>
      </c>
      <c r="XBR42" s="881" t="e">
        <v>#N/A</v>
      </c>
      <c r="XBS42" s="881" t="e">
        <v>#N/A</v>
      </c>
      <c r="XBT42" s="881" t="e">
        <v>#N/A</v>
      </c>
      <c r="XBU42" s="881" t="e">
        <v>#N/A</v>
      </c>
      <c r="XBV42" s="881" t="e">
        <v>#N/A</v>
      </c>
      <c r="XBW42" s="881" t="e">
        <v>#N/A</v>
      </c>
      <c r="XBX42" s="881" t="e">
        <v>#N/A</v>
      </c>
      <c r="XBY42" s="881" t="e">
        <v>#N/A</v>
      </c>
      <c r="XBZ42" s="881" t="e">
        <v>#N/A</v>
      </c>
      <c r="XCA42" s="881" t="e">
        <v>#N/A</v>
      </c>
      <c r="XCB42" s="881" t="e">
        <v>#N/A</v>
      </c>
      <c r="XCC42" s="881" t="e">
        <v>#N/A</v>
      </c>
      <c r="XCD42" s="881" t="e">
        <v>#N/A</v>
      </c>
      <c r="XCE42" s="881" t="e">
        <v>#N/A</v>
      </c>
      <c r="XCF42" s="881" t="e">
        <v>#N/A</v>
      </c>
      <c r="XCG42" s="881" t="e">
        <v>#N/A</v>
      </c>
      <c r="XCH42" s="881" t="e">
        <v>#N/A</v>
      </c>
      <c r="XCI42" s="881" t="e">
        <v>#N/A</v>
      </c>
      <c r="XCJ42" s="881" t="e">
        <v>#N/A</v>
      </c>
      <c r="XCK42" s="881" t="e">
        <v>#N/A</v>
      </c>
      <c r="XCL42" s="881" t="e">
        <v>#N/A</v>
      </c>
      <c r="XCM42" s="881" t="e">
        <v>#N/A</v>
      </c>
      <c r="XCN42" s="881" t="e">
        <v>#N/A</v>
      </c>
      <c r="XCO42" s="881" t="e">
        <v>#N/A</v>
      </c>
      <c r="XCP42" s="881" t="e">
        <v>#N/A</v>
      </c>
      <c r="XCQ42" s="881" t="e">
        <v>#N/A</v>
      </c>
      <c r="XCR42" s="881" t="e">
        <v>#N/A</v>
      </c>
      <c r="XCS42" s="881" t="e">
        <v>#N/A</v>
      </c>
      <c r="XCT42" s="881" t="e">
        <v>#N/A</v>
      </c>
      <c r="XCU42" s="881" t="e">
        <v>#N/A</v>
      </c>
      <c r="XCV42" s="881" t="e">
        <v>#N/A</v>
      </c>
      <c r="XCW42" s="881" t="e">
        <v>#N/A</v>
      </c>
      <c r="XCX42" s="881" t="e">
        <v>#N/A</v>
      </c>
      <c r="XCY42" s="881" t="e">
        <v>#N/A</v>
      </c>
      <c r="XCZ42" s="881" t="e">
        <v>#N/A</v>
      </c>
      <c r="XDA42" s="881" t="e">
        <v>#N/A</v>
      </c>
      <c r="XDB42" s="881" t="e">
        <v>#N/A</v>
      </c>
      <c r="XDC42" s="881" t="e">
        <v>#N/A</v>
      </c>
      <c r="XDD42" s="881" t="e">
        <v>#N/A</v>
      </c>
      <c r="XDE42" s="881" t="e">
        <v>#N/A</v>
      </c>
      <c r="XDF42" s="881" t="e">
        <v>#N/A</v>
      </c>
      <c r="XDG42" s="881" t="e">
        <v>#N/A</v>
      </c>
      <c r="XDH42" s="881" t="e">
        <v>#N/A</v>
      </c>
      <c r="XDI42" s="881" t="e">
        <v>#N/A</v>
      </c>
      <c r="XDJ42" s="881" t="e">
        <v>#N/A</v>
      </c>
      <c r="XDK42" s="881" t="e">
        <v>#N/A</v>
      </c>
      <c r="XDL42" s="881" t="e">
        <v>#N/A</v>
      </c>
      <c r="XDM42" s="881" t="e">
        <v>#N/A</v>
      </c>
      <c r="XDN42" s="881" t="e">
        <v>#N/A</v>
      </c>
      <c r="XDO42" s="881" t="e">
        <v>#N/A</v>
      </c>
      <c r="XDP42" s="881" t="e">
        <v>#N/A</v>
      </c>
      <c r="XDQ42" s="881" t="e">
        <v>#N/A</v>
      </c>
      <c r="XDR42" s="881" t="e">
        <v>#N/A</v>
      </c>
      <c r="XDS42" s="881" t="e">
        <v>#N/A</v>
      </c>
      <c r="XDT42" s="881" t="e">
        <v>#N/A</v>
      </c>
      <c r="XDU42" s="881" t="e">
        <v>#N/A</v>
      </c>
      <c r="XDV42" s="881" t="e">
        <v>#N/A</v>
      </c>
      <c r="XDW42" s="881" t="e">
        <v>#N/A</v>
      </c>
      <c r="XDX42" s="881" t="e">
        <v>#N/A</v>
      </c>
      <c r="XDY42" s="881" t="e">
        <v>#N/A</v>
      </c>
      <c r="XDZ42" s="881" t="e">
        <v>#N/A</v>
      </c>
      <c r="XEA42" s="881" t="e">
        <v>#N/A</v>
      </c>
      <c r="XEB42" s="881" t="e">
        <v>#N/A</v>
      </c>
      <c r="XEC42" s="881" t="e">
        <v>#N/A</v>
      </c>
      <c r="XED42" s="881" t="e">
        <v>#N/A</v>
      </c>
      <c r="XEE42" s="881" t="e">
        <v>#N/A</v>
      </c>
      <c r="XEF42" s="881" t="e">
        <v>#N/A</v>
      </c>
      <c r="XEG42" s="881" t="e">
        <v>#N/A</v>
      </c>
      <c r="XEH42" s="881" t="e">
        <v>#N/A</v>
      </c>
      <c r="XEI42" s="881" t="e">
        <v>#N/A</v>
      </c>
      <c r="XEJ42" s="881" t="e">
        <v>#N/A</v>
      </c>
      <c r="XEK42" s="881" t="e">
        <v>#N/A</v>
      </c>
      <c r="XEL42" s="881" t="e">
        <v>#N/A</v>
      </c>
      <c r="XEM42" s="881" t="e">
        <v>#N/A</v>
      </c>
      <c r="XEN42" s="881" t="e">
        <v>#N/A</v>
      </c>
      <c r="XEO42" s="881" t="e">
        <v>#N/A</v>
      </c>
      <c r="XEP42" s="881" t="e">
        <v>#N/A</v>
      </c>
      <c r="XEQ42" s="881" t="e">
        <v>#N/A</v>
      </c>
      <c r="XER42" s="881" t="e">
        <v>#N/A</v>
      </c>
      <c r="XES42" s="881" t="e">
        <v>#N/A</v>
      </c>
      <c r="XET42" s="881" t="e">
        <v>#N/A</v>
      </c>
      <c r="XEU42" s="881" t="e">
        <v>#N/A</v>
      </c>
      <c r="XEV42" s="881" t="e">
        <v>#N/A</v>
      </c>
      <c r="XEW42" s="881" t="e">
        <v>#N/A</v>
      </c>
      <c r="XEX42" s="881" t="e">
        <v>#N/A</v>
      </c>
      <c r="XEY42" s="881" t="e">
        <v>#N/A</v>
      </c>
      <c r="XEZ42" s="881" t="e">
        <v>#N/A</v>
      </c>
      <c r="XFA42" s="881" t="e">
        <v>#N/A</v>
      </c>
      <c r="XFB42" s="881" t="e">
        <v>#N/A</v>
      </c>
      <c r="XFC42" s="881" t="e">
        <v>#N/A</v>
      </c>
      <c r="XFD42" s="881" t="e">
        <v>#N/A</v>
      </c>
    </row>
    <row r="43" spans="1:16384" x14ac:dyDescent="0.2">
      <c r="A43" s="6">
        <v>37</v>
      </c>
      <c r="B43" s="487" t="s">
        <v>487</v>
      </c>
      <c r="C43" s="362" t="s">
        <v>495</v>
      </c>
      <c r="D43" s="472" t="s">
        <v>471</v>
      </c>
      <c r="E43" s="674">
        <v>0</v>
      </c>
      <c r="F43" s="674">
        <v>0</v>
      </c>
      <c r="G43" s="674">
        <v>0</v>
      </c>
      <c r="H43" s="674">
        <v>0</v>
      </c>
      <c r="I43" s="674">
        <v>0</v>
      </c>
      <c r="J43" s="675">
        <f t="shared" si="39"/>
        <v>0</v>
      </c>
      <c r="K43" s="835">
        <v>0</v>
      </c>
      <c r="L43" s="835">
        <v>0</v>
      </c>
      <c r="M43" s="835">
        <v>0</v>
      </c>
      <c r="N43" s="835">
        <v>0</v>
      </c>
      <c r="O43" s="835">
        <v>0</v>
      </c>
      <c r="P43" s="836">
        <f t="shared" si="40"/>
        <v>0</v>
      </c>
      <c r="Q43" s="676">
        <v>1.0389999999999999</v>
      </c>
      <c r="R43" s="676">
        <v>0.58399999999999996</v>
      </c>
      <c r="S43" s="676">
        <v>0.58399999999999996</v>
      </c>
      <c r="T43" s="676">
        <v>0.58099999999999996</v>
      </c>
      <c r="U43" s="676">
        <v>0.58399999999999996</v>
      </c>
      <c r="V43" s="676">
        <f t="shared" si="24"/>
        <v>3.3719999999999999</v>
      </c>
      <c r="W43" s="374">
        <f t="shared" si="41"/>
        <v>1.086103928621474</v>
      </c>
      <c r="X43" s="333">
        <f t="shared" si="42"/>
        <v>0.61047612542342722</v>
      </c>
      <c r="Y43" s="333">
        <f t="shared" si="43"/>
        <v>0.61047612542342722</v>
      </c>
      <c r="Z43" s="333">
        <f t="shared" si="44"/>
        <v>0.60734011792981368</v>
      </c>
      <c r="AA43" s="333">
        <f t="shared" si="45"/>
        <v>0.61047612542342722</v>
      </c>
      <c r="AB43" s="333">
        <f t="shared" si="46"/>
        <v>3.5248724228215691</v>
      </c>
      <c r="AC43" s="374">
        <f>W43*($BN43*'Input| Real Cost Escalation'!E$22+'Calc| Project Costs '!$BO43*'Input| Real Cost Escalation'!E$23+'Calc| Project Costs '!$BP43*'Input| Real Cost Escalation'!E$24)</f>
        <v>1.9412972976572115E-2</v>
      </c>
      <c r="AD43" s="333">
        <f>X43*($BN43*'Input| Real Cost Escalation'!F$22+'Calc| Project Costs '!$BO43*'Input| Real Cost Escalation'!F$23+'Calc| Project Costs '!$BP43*'Input| Real Cost Escalation'!F$24)</f>
        <v>1.5836861304204582E-2</v>
      </c>
      <c r="AE43" s="333">
        <f>Y43*($BN43*'Input| Real Cost Escalation'!G$22+'Calc| Project Costs '!$BO43*'Input| Real Cost Escalation'!G$23+'Calc| Project Costs '!$BP43*'Input| Real Cost Escalation'!G$24)</f>
        <v>2.1036329536704323E-2</v>
      </c>
      <c r="AF43" s="333">
        <f>Z43*($BN43*'Input| Real Cost Escalation'!H$22+'Calc| Project Costs '!$BO43*'Input| Real Cost Escalation'!H$23+'Calc| Project Costs '!$BP43*'Input| Real Cost Escalation'!H$24)</f>
        <v>2.7521887556611634E-2</v>
      </c>
      <c r="AG43" s="333">
        <f>AA43*($BN43*'Input| Real Cost Escalation'!I$22+'Calc| Project Costs '!$BO43*'Input| Real Cost Escalation'!I$23+'Calc| Project Costs '!$BP43*'Input| Real Cost Escalation'!I$24)</f>
        <v>3.4212727462321867E-2</v>
      </c>
      <c r="AH43" s="441">
        <f t="shared" si="47"/>
        <v>0.11802077883641454</v>
      </c>
      <c r="AI43" s="374">
        <f t="shared" si="48"/>
        <v>1.1055169015980462</v>
      </c>
      <c r="AJ43" s="333">
        <f t="shared" si="49"/>
        <v>0.6263129867276318</v>
      </c>
      <c r="AK43" s="333">
        <f t="shared" si="50"/>
        <v>0.63151245496013153</v>
      </c>
      <c r="AL43" s="333">
        <f t="shared" si="51"/>
        <v>0.63486200548642535</v>
      </c>
      <c r="AM43" s="333">
        <f t="shared" si="52"/>
        <v>0.64468885288574906</v>
      </c>
      <c r="AN43" s="335">
        <f t="shared" si="53"/>
        <v>3.6428932016579836</v>
      </c>
      <c r="AO43" s="333">
        <f>AI43/AI$102*'Input| Overheads'!C$53</f>
        <v>5.5147095755788252E-2</v>
      </c>
      <c r="AP43" s="333">
        <f>AJ43/AJ$102*'Input| Overheads'!D$53</f>
        <v>2.5160564493922597E-2</v>
      </c>
      <c r="AQ43" s="333">
        <f>AK43/AK$102*'Input| Overheads'!E$53</f>
        <v>3.1849137581610801E-2</v>
      </c>
      <c r="AR43" s="333">
        <f>AL43/AL$102*'Input| Overheads'!F$53</f>
        <v>2.8860599330683103E-2</v>
      </c>
      <c r="AS43" s="333">
        <f>AM43/AM$102*'Input| Overheads'!G$53</f>
        <v>3.3766590956706449E-2</v>
      </c>
      <c r="AT43" s="473">
        <f t="shared" si="27"/>
        <v>0.17478398811871121</v>
      </c>
      <c r="AU43" s="441">
        <f t="shared" si="54"/>
        <v>1.1606639973538344</v>
      </c>
      <c r="AV43" s="441">
        <f t="shared" si="55"/>
        <v>0.65147355122155437</v>
      </c>
      <c r="AW43" s="441">
        <f t="shared" si="56"/>
        <v>0.66336159254174232</v>
      </c>
      <c r="AX43" s="441">
        <f t="shared" si="57"/>
        <v>0.66372260481710843</v>
      </c>
      <c r="AY43" s="441">
        <f t="shared" si="58"/>
        <v>0.67845544384245549</v>
      </c>
      <c r="AZ43" s="473">
        <f t="shared" si="59"/>
        <v>3.8176771897766946</v>
      </c>
      <c r="BA43" s="417"/>
      <c r="BB43" s="417"/>
      <c r="BC43" s="417"/>
      <c r="BD43" s="417"/>
      <c r="BE43" s="417"/>
      <c r="BF43" s="445"/>
      <c r="BG43" s="441">
        <f t="shared" si="28"/>
        <v>1.1606639973538344</v>
      </c>
      <c r="BH43" s="441">
        <f t="shared" si="29"/>
        <v>0.65147355122155437</v>
      </c>
      <c r="BI43" s="441">
        <f t="shared" si="30"/>
        <v>0.66336159254174232</v>
      </c>
      <c r="BJ43" s="441">
        <f t="shared" si="31"/>
        <v>0.66372260481710843</v>
      </c>
      <c r="BK43" s="441">
        <f t="shared" si="32"/>
        <v>0.67845544384245549</v>
      </c>
      <c r="BL43" s="473">
        <f t="shared" si="33"/>
        <v>3.8176771897766946</v>
      </c>
      <c r="BM43" s="313"/>
      <c r="BN43" s="506">
        <f t="shared" si="38"/>
        <v>0.91</v>
      </c>
      <c r="BO43" s="505"/>
      <c r="BP43" s="507">
        <v>0.09</v>
      </c>
      <c r="BQ43" s="313"/>
      <c r="BR43" s="839" t="s">
        <v>87</v>
      </c>
      <c r="BS43" s="823" t="s">
        <v>86</v>
      </c>
      <c r="BT43" s="344" t="s">
        <v>465</v>
      </c>
      <c r="BU43" s="840" t="s">
        <v>106</v>
      </c>
      <c r="BV43" s="882" t="str">
        <f t="shared" si="83"/>
        <v>Other Distribution System-Other Distribution System Equipment</v>
      </c>
      <c r="BY43" s="881" t="e">
        <v>#N/A</v>
      </c>
    </row>
    <row r="44" spans="1:16384" x14ac:dyDescent="0.2">
      <c r="A44" s="6">
        <v>38</v>
      </c>
      <c r="B44" s="487" t="s">
        <v>496</v>
      </c>
      <c r="C44" s="362" t="s">
        <v>112</v>
      </c>
      <c r="D44" s="472" t="s">
        <v>471</v>
      </c>
      <c r="E44" s="674">
        <v>0</v>
      </c>
      <c r="F44" s="674">
        <v>0</v>
      </c>
      <c r="G44" s="674">
        <v>0</v>
      </c>
      <c r="H44" s="674">
        <v>0</v>
      </c>
      <c r="I44" s="674">
        <v>0</v>
      </c>
      <c r="J44" s="675">
        <f t="shared" si="39"/>
        <v>0</v>
      </c>
      <c r="K44" s="835">
        <v>0</v>
      </c>
      <c r="L44" s="835">
        <v>0</v>
      </c>
      <c r="M44" s="835">
        <v>0</v>
      </c>
      <c r="N44" s="835">
        <v>0</v>
      </c>
      <c r="O44" s="835">
        <v>0</v>
      </c>
      <c r="P44" s="836">
        <f t="shared" si="40"/>
        <v>0</v>
      </c>
      <c r="Q44" s="676">
        <v>0.871</v>
      </c>
      <c r="R44" s="676">
        <v>0.99399999999999999</v>
      </c>
      <c r="S44" s="676">
        <v>1.242</v>
      </c>
      <c r="T44" s="676">
        <v>1.4550000000000001</v>
      </c>
      <c r="U44" s="676">
        <v>0.432</v>
      </c>
      <c r="V44" s="676">
        <f t="shared" si="24"/>
        <v>4.9940000000000007</v>
      </c>
      <c r="W44" s="374">
        <f t="shared" si="41"/>
        <v>0.91048750897911834</v>
      </c>
      <c r="X44" s="333">
        <f t="shared" si="42"/>
        <v>1.0390638162172716</v>
      </c>
      <c r="Y44" s="333">
        <f t="shared" si="43"/>
        <v>1.2983071023559873</v>
      </c>
      <c r="Z44" s="333">
        <f t="shared" si="44"/>
        <v>1.5209636344025457</v>
      </c>
      <c r="AA44" s="333">
        <f t="shared" si="45"/>
        <v>0.45158507908034345</v>
      </c>
      <c r="AB44" s="333">
        <f t="shared" si="46"/>
        <v>5.2204071410352668</v>
      </c>
      <c r="AC44" s="374">
        <f>W44*($BN44*'Input| Real Cost Escalation'!E$22+'Calc| Project Costs '!$BO44*'Input| Real Cost Escalation'!E$23+'Calc| Project Costs '!$BP44*'Input| Real Cost Escalation'!E$24)</f>
        <v>0</v>
      </c>
      <c r="AD44" s="333">
        <f>X44*($BN44*'Input| Real Cost Escalation'!F$22+'Calc| Project Costs '!$BO44*'Input| Real Cost Escalation'!F$23+'Calc| Project Costs '!$BP44*'Input| Real Cost Escalation'!F$24)</f>
        <v>0</v>
      </c>
      <c r="AE44" s="333">
        <f>Y44*($BN44*'Input| Real Cost Escalation'!G$22+'Calc| Project Costs '!$BO44*'Input| Real Cost Escalation'!G$23+'Calc| Project Costs '!$BP44*'Input| Real Cost Escalation'!G$24)</f>
        <v>0</v>
      </c>
      <c r="AF44" s="333">
        <f>Z44*($BN44*'Input| Real Cost Escalation'!H$22+'Calc| Project Costs '!$BO44*'Input| Real Cost Escalation'!H$23+'Calc| Project Costs '!$BP44*'Input| Real Cost Escalation'!H$24)</f>
        <v>0</v>
      </c>
      <c r="AG44" s="333">
        <f>AA44*($BN44*'Input| Real Cost Escalation'!I$22+'Calc| Project Costs '!$BO44*'Input| Real Cost Escalation'!I$23+'Calc| Project Costs '!$BP44*'Input| Real Cost Escalation'!I$24)</f>
        <v>0</v>
      </c>
      <c r="AH44" s="441">
        <f t="shared" si="47"/>
        <v>0</v>
      </c>
      <c r="AI44" s="374">
        <f t="shared" si="48"/>
        <v>0.91048750897911834</v>
      </c>
      <c r="AJ44" s="333">
        <f t="shared" si="49"/>
        <v>1.0390638162172716</v>
      </c>
      <c r="AK44" s="333">
        <f t="shared" si="50"/>
        <v>1.2983071023559873</v>
      </c>
      <c r="AL44" s="333">
        <f t="shared" si="51"/>
        <v>1.5209636344025457</v>
      </c>
      <c r="AM44" s="333">
        <f t="shared" si="52"/>
        <v>0.45158507908034345</v>
      </c>
      <c r="AN44" s="335">
        <f t="shared" si="53"/>
        <v>5.2204071410352668</v>
      </c>
      <c r="AO44" s="333">
        <f>AI44/AI$102*'Input| Overheads'!C$53</f>
        <v>4.5418339393581364E-2</v>
      </c>
      <c r="AP44" s="333">
        <f>AJ44/AJ$102*'Input| Overheads'!D$53</f>
        <v>4.1741801168502901E-2</v>
      </c>
      <c r="AQ44" s="333">
        <f>AK44/AK$102*'Input| Overheads'!E$53</f>
        <v>6.5477665881868943E-2</v>
      </c>
      <c r="AR44" s="333">
        <f>AL44/AL$102*'Input| Overheads'!F$53</f>
        <v>6.9142461936116034E-2</v>
      </c>
      <c r="AS44" s="333">
        <f>AM44/AM$102*'Input| Overheads'!G$53</f>
        <v>2.3652477593187438E-2</v>
      </c>
      <c r="AT44" s="473">
        <f t="shared" si="27"/>
        <v>0.24543274597325668</v>
      </c>
      <c r="AU44" s="441">
        <f t="shared" si="54"/>
        <v>0.95590584837269965</v>
      </c>
      <c r="AV44" s="441">
        <f t="shared" si="55"/>
        <v>1.0808056173857745</v>
      </c>
      <c r="AW44" s="441">
        <f t="shared" si="56"/>
        <v>1.3637847682378563</v>
      </c>
      <c r="AX44" s="441">
        <f t="shared" si="57"/>
        <v>1.5901060963386617</v>
      </c>
      <c r="AY44" s="441">
        <f t="shared" si="58"/>
        <v>0.4752375566735309</v>
      </c>
      <c r="AZ44" s="473">
        <f t="shared" si="59"/>
        <v>5.4658398870085234</v>
      </c>
      <c r="BA44" s="417"/>
      <c r="BB44" s="417"/>
      <c r="BC44" s="417"/>
      <c r="BD44" s="417"/>
      <c r="BE44" s="417"/>
      <c r="BF44" s="445"/>
      <c r="BG44" s="441">
        <f t="shared" si="28"/>
        <v>0.95590584837269965</v>
      </c>
      <c r="BH44" s="441">
        <f t="shared" si="29"/>
        <v>1.0808056173857745</v>
      </c>
      <c r="BI44" s="441">
        <f t="shared" si="30"/>
        <v>1.3637847682378563</v>
      </c>
      <c r="BJ44" s="441">
        <f t="shared" si="31"/>
        <v>1.5901060963386617</v>
      </c>
      <c r="BK44" s="441">
        <f t="shared" si="32"/>
        <v>0.4752375566735309</v>
      </c>
      <c r="BL44" s="473">
        <f t="shared" si="33"/>
        <v>5.4658398870085234</v>
      </c>
      <c r="BM44" s="313"/>
      <c r="BN44" s="506">
        <f t="shared" si="38"/>
        <v>0</v>
      </c>
      <c r="BO44" s="505"/>
      <c r="BP44" s="507">
        <v>1</v>
      </c>
      <c r="BQ44" s="313"/>
      <c r="BR44" s="841" t="s">
        <v>111</v>
      </c>
      <c r="BS44" s="823" t="s">
        <v>110</v>
      </c>
      <c r="BT44" s="344" t="s">
        <v>497</v>
      </c>
      <c r="BU44" s="840" t="s">
        <v>113</v>
      </c>
      <c r="BV44" s="882" t="str">
        <f t="shared" si="60"/>
        <v>Other Non-Distribution System-Other Assets</v>
      </c>
      <c r="BY44" s="881" t="e">
        <v>#N/A</v>
      </c>
    </row>
    <row r="45" spans="1:16384" x14ac:dyDescent="0.2">
      <c r="A45" s="6">
        <v>39</v>
      </c>
      <c r="B45" s="487" t="s">
        <v>496</v>
      </c>
      <c r="C45" s="807" t="s">
        <v>498</v>
      </c>
      <c r="D45" s="472" t="s">
        <v>471</v>
      </c>
      <c r="E45" s="674">
        <v>0</v>
      </c>
      <c r="F45" s="674">
        <v>0</v>
      </c>
      <c r="G45" s="674">
        <v>0</v>
      </c>
      <c r="H45" s="674">
        <v>0</v>
      </c>
      <c r="I45" s="674">
        <v>0</v>
      </c>
      <c r="J45" s="675">
        <f>SUM(E45:I45)</f>
        <v>0</v>
      </c>
      <c r="K45" s="835">
        <v>0</v>
      </c>
      <c r="L45" s="835">
        <v>0</v>
      </c>
      <c r="M45" s="835">
        <v>0</v>
      </c>
      <c r="N45" s="835">
        <v>0</v>
      </c>
      <c r="O45" s="835">
        <v>0</v>
      </c>
      <c r="P45" s="836">
        <f>AVERAGE(K45:O45)</f>
        <v>0</v>
      </c>
      <c r="Q45" s="676">
        <v>2.34</v>
      </c>
      <c r="R45" s="676">
        <v>0</v>
      </c>
      <c r="S45" s="676">
        <v>0</v>
      </c>
      <c r="T45" s="676">
        <v>0</v>
      </c>
      <c r="U45" s="676">
        <v>0</v>
      </c>
      <c r="V45" s="676">
        <f t="shared" si="24"/>
        <v>2.34</v>
      </c>
      <c r="W45" s="374">
        <f t="shared" ref="W45:W98" si="84">Q45*Dec24Jun26CPI</f>
        <v>2.4460858450185268</v>
      </c>
      <c r="X45" s="333">
        <f t="shared" ref="X45:X98" si="85">R45*Dec24Jun26CPI</f>
        <v>0</v>
      </c>
      <c r="Y45" s="333">
        <f t="shared" ref="Y45:Y98" si="86">S45*Dec24Jun26CPI</f>
        <v>0</v>
      </c>
      <c r="Z45" s="333">
        <f t="shared" ref="Z45:Z98" si="87">T45*Dec24Jun26CPI</f>
        <v>0</v>
      </c>
      <c r="AA45" s="333">
        <f t="shared" ref="AA45:AA98" si="88">U45*Dec24Jun26CPI</f>
        <v>0</v>
      </c>
      <c r="AB45" s="333">
        <f>SUM(W45:AA45)</f>
        <v>2.4460858450185268</v>
      </c>
      <c r="AC45" s="374">
        <f>W45*($BN45*'Input| Real Cost Escalation'!E$22+'Calc| Project Costs '!$BO45*'Input| Real Cost Escalation'!E$23+'Calc| Project Costs '!$BP45*'Input| Real Cost Escalation'!E$24)</f>
        <v>2.4022653209012676E-3</v>
      </c>
      <c r="AD45" s="333">
        <f>X45*($BN45*'Input| Real Cost Escalation'!F$22+'Calc| Project Costs '!$BO45*'Input| Real Cost Escalation'!F$23+'Calc| Project Costs '!$BP45*'Input| Real Cost Escalation'!F$24)</f>
        <v>0</v>
      </c>
      <c r="AE45" s="333">
        <f>Y45*($BN45*'Input| Real Cost Escalation'!G$22+'Calc| Project Costs '!$BO45*'Input| Real Cost Escalation'!G$23+'Calc| Project Costs '!$BP45*'Input| Real Cost Escalation'!G$24)</f>
        <v>0</v>
      </c>
      <c r="AF45" s="333">
        <f>Z45*($BN45*'Input| Real Cost Escalation'!H$22+'Calc| Project Costs '!$BO45*'Input| Real Cost Escalation'!H$23+'Calc| Project Costs '!$BP45*'Input| Real Cost Escalation'!H$24)</f>
        <v>0</v>
      </c>
      <c r="AG45" s="333">
        <f>AA45*($BN45*'Input| Real Cost Escalation'!I$22+'Calc| Project Costs '!$BO45*'Input| Real Cost Escalation'!I$23+'Calc| Project Costs '!$BP45*'Input| Real Cost Escalation'!I$24)</f>
        <v>0</v>
      </c>
      <c r="AH45" s="441">
        <f>SUM(AC45:AG45)</f>
        <v>2.4022653209012676E-3</v>
      </c>
      <c r="AI45" s="374">
        <f t="shared" ref="AI45:AN45" si="89">W45+AC45</f>
        <v>2.448488110339428</v>
      </c>
      <c r="AJ45" s="333">
        <f t="shared" si="89"/>
        <v>0</v>
      </c>
      <c r="AK45" s="333">
        <f t="shared" si="89"/>
        <v>0</v>
      </c>
      <c r="AL45" s="333">
        <f t="shared" si="89"/>
        <v>0</v>
      </c>
      <c r="AM45" s="333">
        <f t="shared" si="89"/>
        <v>0</v>
      </c>
      <c r="AN45" s="335">
        <f t="shared" si="89"/>
        <v>2.448488110339428</v>
      </c>
      <c r="AO45" s="333">
        <f>AI45/AI$102*'Input| Overheads'!C$53</f>
        <v>0.12213925276276943</v>
      </c>
      <c r="AP45" s="333">
        <f>AJ45/AJ$102*'Input| Overheads'!D$53</f>
        <v>0</v>
      </c>
      <c r="AQ45" s="333">
        <f>AK45/AK$102*'Input| Overheads'!E$53</f>
        <v>0</v>
      </c>
      <c r="AR45" s="333">
        <f>AL45/AL$102*'Input| Overheads'!F$53</f>
        <v>0</v>
      </c>
      <c r="AS45" s="333">
        <f>AM45/AM$102*'Input| Overheads'!G$53</f>
        <v>0</v>
      </c>
      <c r="AT45" s="473">
        <f t="shared" si="27"/>
        <v>0.12213925276276943</v>
      </c>
      <c r="AU45" s="441">
        <f t="shared" ref="AU45:AZ45" si="90">AI45+AO45</f>
        <v>2.5706273631021976</v>
      </c>
      <c r="AV45" s="441">
        <f t="shared" si="90"/>
        <v>0</v>
      </c>
      <c r="AW45" s="441">
        <f t="shared" si="90"/>
        <v>0</v>
      </c>
      <c r="AX45" s="441">
        <f t="shared" si="90"/>
        <v>0</v>
      </c>
      <c r="AY45" s="441">
        <f t="shared" si="90"/>
        <v>0</v>
      </c>
      <c r="AZ45" s="473">
        <f t="shared" si="90"/>
        <v>2.5706273631021976</v>
      </c>
      <c r="BA45" s="417"/>
      <c r="BB45" s="417"/>
      <c r="BC45" s="417"/>
      <c r="BD45" s="417"/>
      <c r="BE45" s="417"/>
      <c r="BF45" s="445"/>
      <c r="BG45" s="441">
        <f t="shared" si="28"/>
        <v>2.5706273631021976</v>
      </c>
      <c r="BH45" s="441">
        <f t="shared" si="29"/>
        <v>0</v>
      </c>
      <c r="BI45" s="441">
        <f t="shared" si="30"/>
        <v>0</v>
      </c>
      <c r="BJ45" s="441">
        <f t="shared" si="31"/>
        <v>0</v>
      </c>
      <c r="BK45" s="441">
        <f t="shared" si="32"/>
        <v>0</v>
      </c>
      <c r="BL45" s="473">
        <f t="shared" si="33"/>
        <v>2.5706273631021976</v>
      </c>
      <c r="BM45" s="313"/>
      <c r="BN45" s="506">
        <f t="shared" si="38"/>
        <v>5.0000000000000044E-2</v>
      </c>
      <c r="BO45" s="505"/>
      <c r="BP45" s="507">
        <v>0.95</v>
      </c>
      <c r="BQ45" s="313"/>
      <c r="BR45" s="839" t="s">
        <v>111</v>
      </c>
      <c r="BS45" s="823" t="s">
        <v>110</v>
      </c>
      <c r="BT45" s="344" t="s">
        <v>465</v>
      </c>
      <c r="BU45" s="840" t="s">
        <v>466</v>
      </c>
      <c r="BV45" s="882" t="str">
        <f>BR45&amp;"-"&amp;BS45</f>
        <v>Other Non-Distribution System-Other Assets</v>
      </c>
      <c r="BY45" s="881" t="e">
        <v>#N/A</v>
      </c>
    </row>
    <row r="46" spans="1:16384" x14ac:dyDescent="0.2">
      <c r="A46" s="806">
        <v>40</v>
      </c>
      <c r="B46" s="487" t="s">
        <v>499</v>
      </c>
      <c r="C46" s="807" t="s">
        <v>500</v>
      </c>
      <c r="D46" s="472" t="s">
        <v>471</v>
      </c>
      <c r="E46" s="674">
        <v>0</v>
      </c>
      <c r="F46" s="674">
        <v>0</v>
      </c>
      <c r="G46" s="674">
        <v>0</v>
      </c>
      <c r="H46" s="674">
        <v>0</v>
      </c>
      <c r="I46" s="674">
        <v>0</v>
      </c>
      <c r="J46" s="675">
        <f t="shared" ref="J46:J57" si="91">SUM(E46:I46)</f>
        <v>0</v>
      </c>
      <c r="K46" s="835">
        <v>0</v>
      </c>
      <c r="L46" s="835">
        <v>0</v>
      </c>
      <c r="M46" s="835">
        <v>0</v>
      </c>
      <c r="N46" s="835">
        <v>0</v>
      </c>
      <c r="O46" s="835">
        <v>0</v>
      </c>
      <c r="P46" s="836">
        <f>AVERAGE(K46:O46)</f>
        <v>0</v>
      </c>
      <c r="Q46" s="676">
        <v>0</v>
      </c>
      <c r="R46" s="676">
        <v>0</v>
      </c>
      <c r="S46" s="676">
        <v>0.21644390403803423</v>
      </c>
      <c r="T46" s="676">
        <v>0.21644390403803423</v>
      </c>
      <c r="U46" s="676">
        <v>0</v>
      </c>
      <c r="V46" s="676">
        <f t="shared" si="24"/>
        <v>0.43288780807606847</v>
      </c>
      <c r="W46" s="374">
        <f t="shared" si="84"/>
        <v>0</v>
      </c>
      <c r="X46" s="333">
        <f t="shared" si="85"/>
        <v>0</v>
      </c>
      <c r="Y46" s="333">
        <f t="shared" si="86"/>
        <v>0.22625656833674526</v>
      </c>
      <c r="Z46" s="333">
        <f t="shared" si="87"/>
        <v>0.22625656833674526</v>
      </c>
      <c r="AA46" s="333">
        <f t="shared" si="88"/>
        <v>0</v>
      </c>
      <c r="AB46" s="333">
        <f t="shared" ref="AB46:AB98" si="92">SUM(W46:AA46)</f>
        <v>0.45251313667349052</v>
      </c>
      <c r="AC46" s="374">
        <f>W46*($BN46*'Input| Real Cost Escalation'!E$22+'Calc| Project Costs '!$BO46*'Input| Real Cost Escalation'!E$23+'Calc| Project Costs '!$BP46*'Input| Real Cost Escalation'!E$24)</f>
        <v>0</v>
      </c>
      <c r="AD46" s="333">
        <f>X46*($BN46*'Input| Real Cost Escalation'!F$22+'Calc| Project Costs '!$BO46*'Input| Real Cost Escalation'!F$23+'Calc| Project Costs '!$BP46*'Input| Real Cost Escalation'!F$24)</f>
        <v>0</v>
      </c>
      <c r="AE46" s="333">
        <f>Y46*($BN46*'Input| Real Cost Escalation'!G$22+'Calc| Project Costs '!$BO46*'Input| Real Cost Escalation'!G$23+'Calc| Project Costs '!$BP46*'Input| Real Cost Escalation'!G$24)</f>
        <v>8.5676375349143744E-3</v>
      </c>
      <c r="AF46" s="333">
        <f>Z46*($BN46*'Input| Real Cost Escalation'!H$22+'Calc| Project Costs '!$BO46*'Input| Real Cost Escalation'!H$23+'Calc| Project Costs '!$BP46*'Input| Real Cost Escalation'!H$24)</f>
        <v>1.1266941781409122E-2</v>
      </c>
      <c r="AG46" s="333">
        <f>AA46*($BN46*'Input| Real Cost Escalation'!I$22+'Calc| Project Costs '!$BO46*'Input| Real Cost Escalation'!I$23+'Calc| Project Costs '!$BP46*'Input| Real Cost Escalation'!I$24)</f>
        <v>0</v>
      </c>
      <c r="AH46" s="441">
        <f t="shared" ref="AH46:AH98" si="93">SUM(AC46:AG46)</f>
        <v>1.9834579316323497E-2</v>
      </c>
      <c r="AI46" s="374">
        <f t="shared" ref="AI46:AI98" si="94">W46+AC46</f>
        <v>0</v>
      </c>
      <c r="AJ46" s="333">
        <f t="shared" ref="AJ46:AJ98" si="95">X46+AD46</f>
        <v>0</v>
      </c>
      <c r="AK46" s="333">
        <f t="shared" ref="AK46:AK98" si="96">Y46+AE46</f>
        <v>0.23482420587165964</v>
      </c>
      <c r="AL46" s="333">
        <f t="shared" ref="AL46:AL98" si="97">Z46+AF46</f>
        <v>0.2375235101181544</v>
      </c>
      <c r="AM46" s="333">
        <f t="shared" ref="AM46:AM98" si="98">AA46+AG46</f>
        <v>0</v>
      </c>
      <c r="AN46" s="335">
        <f t="shared" ref="AN46:AN98" si="99">AB46+AH46</f>
        <v>0.47234771598981401</v>
      </c>
      <c r="AO46" s="333">
        <f>AI46/AI$102*'Input| Overheads'!C$53</f>
        <v>0</v>
      </c>
      <c r="AP46" s="333">
        <f>AJ46/AJ$102*'Input| Overheads'!D$53</f>
        <v>0</v>
      </c>
      <c r="AQ46" s="333">
        <f>AK46/AK$102*'Input| Overheads'!E$53</f>
        <v>1.1842915181730099E-2</v>
      </c>
      <c r="AR46" s="333">
        <f>AL46/AL$102*'Input| Overheads'!F$53</f>
        <v>1.079773367739217E-2</v>
      </c>
      <c r="AS46" s="333">
        <f>AM46/AM$102*'Input| Overheads'!G$53</f>
        <v>0</v>
      </c>
      <c r="AT46" s="473">
        <f t="shared" si="27"/>
        <v>2.2640648859122269E-2</v>
      </c>
      <c r="AU46" s="441">
        <f t="shared" ref="AU46:AU98" si="100">AI46+AO46</f>
        <v>0</v>
      </c>
      <c r="AV46" s="441">
        <f t="shared" ref="AV46:AV98" si="101">AJ46+AP46</f>
        <v>0</v>
      </c>
      <c r="AW46" s="441">
        <f t="shared" ref="AW46:AW98" si="102">AK46+AQ46</f>
        <v>0.24666712105338973</v>
      </c>
      <c r="AX46" s="441">
        <f t="shared" ref="AX46:AX98" si="103">AL46+AR46</f>
        <v>0.24832124379554657</v>
      </c>
      <c r="AY46" s="441">
        <f t="shared" ref="AY46:AY98" si="104">AM46+AS46</f>
        <v>0</v>
      </c>
      <c r="AZ46" s="473">
        <f t="shared" ref="AZ46:AZ98" si="105">AN46+AT46</f>
        <v>0.49498836484893627</v>
      </c>
      <c r="BA46" s="417"/>
      <c r="BB46" s="417"/>
      <c r="BC46" s="417"/>
      <c r="BD46" s="417"/>
      <c r="BE46" s="417"/>
      <c r="BF46" s="445"/>
      <c r="BG46" s="441">
        <f t="shared" si="28"/>
        <v>0</v>
      </c>
      <c r="BH46" s="441">
        <f t="shared" si="29"/>
        <v>0</v>
      </c>
      <c r="BI46" s="441">
        <f t="shared" si="30"/>
        <v>0.24666712105338973</v>
      </c>
      <c r="BJ46" s="441">
        <f t="shared" si="31"/>
        <v>0.24832124379554657</v>
      </c>
      <c r="BK46" s="441">
        <f t="shared" si="32"/>
        <v>0</v>
      </c>
      <c r="BL46" s="473">
        <f t="shared" si="33"/>
        <v>0.49498836484893627</v>
      </c>
      <c r="BM46" s="313"/>
      <c r="BN46" s="506">
        <f>100%-BP46</f>
        <v>1</v>
      </c>
      <c r="BO46" s="505"/>
      <c r="BP46" s="507">
        <v>0</v>
      </c>
      <c r="BQ46" s="313"/>
      <c r="BR46" s="839" t="s">
        <v>501</v>
      </c>
      <c r="BS46" s="344" t="s">
        <v>114</v>
      </c>
      <c r="BT46" s="344" t="s">
        <v>465</v>
      </c>
      <c r="BU46" s="840" t="s">
        <v>757</v>
      </c>
      <c r="BV46" s="882" t="str">
        <f t="shared" ref="BV46:BV101" si="106">BR46&amp;"-"&amp;BS46</f>
        <v>IT-IT System</v>
      </c>
      <c r="BW46" s="882" t="s">
        <v>747</v>
      </c>
      <c r="BY46" s="881" t="s">
        <v>784</v>
      </c>
    </row>
    <row r="47" spans="1:16384" x14ac:dyDescent="0.2">
      <c r="A47" s="806">
        <v>41</v>
      </c>
      <c r="B47" s="487" t="s">
        <v>499</v>
      </c>
      <c r="C47" s="807" t="s">
        <v>503</v>
      </c>
      <c r="D47" s="472" t="s">
        <v>471</v>
      </c>
      <c r="E47" s="674">
        <v>0</v>
      </c>
      <c r="F47" s="674">
        <v>0</v>
      </c>
      <c r="G47" s="674">
        <v>0</v>
      </c>
      <c r="H47" s="674">
        <v>0</v>
      </c>
      <c r="I47" s="674">
        <v>0</v>
      </c>
      <c r="J47" s="675">
        <f t="shared" si="91"/>
        <v>0</v>
      </c>
      <c r="K47" s="835">
        <v>0</v>
      </c>
      <c r="L47" s="835">
        <v>0</v>
      </c>
      <c r="M47" s="835">
        <v>0</v>
      </c>
      <c r="N47" s="835">
        <v>0</v>
      </c>
      <c r="O47" s="835">
        <v>0</v>
      </c>
      <c r="P47" s="836">
        <f t="shared" ref="P47:P58" si="107">AVERAGE(K47:O47)</f>
        <v>0</v>
      </c>
      <c r="Q47" s="676">
        <v>7.2725151756779488E-2</v>
      </c>
      <c r="R47" s="676">
        <v>0</v>
      </c>
      <c r="S47" s="676">
        <v>0</v>
      </c>
      <c r="T47" s="676">
        <v>0</v>
      </c>
      <c r="U47" s="676">
        <v>0</v>
      </c>
      <c r="V47" s="676">
        <f t="shared" si="24"/>
        <v>7.2725151756779488E-2</v>
      </c>
      <c r="W47" s="374">
        <f t="shared" si="84"/>
        <v>7.6022206961146394E-2</v>
      </c>
      <c r="X47" s="333">
        <f t="shared" si="85"/>
        <v>0</v>
      </c>
      <c r="Y47" s="333">
        <f t="shared" si="86"/>
        <v>0</v>
      </c>
      <c r="Z47" s="333">
        <f t="shared" si="87"/>
        <v>0</v>
      </c>
      <c r="AA47" s="333">
        <f t="shared" si="88"/>
        <v>0</v>
      </c>
      <c r="AB47" s="333">
        <f t="shared" si="92"/>
        <v>7.6022206961146394E-2</v>
      </c>
      <c r="AC47" s="374">
        <f>W47*($BN47*'Input| Real Cost Escalation'!E$22+'Calc| Project Costs '!$BO47*'Input| Real Cost Escalation'!E$23+'Calc| Project Costs '!$BP47*'Input| Real Cost Escalation'!E$24)</f>
        <v>1.4932060685691718E-3</v>
      </c>
      <c r="AD47" s="333">
        <f>X47*($BN47*'Input| Real Cost Escalation'!F$22+'Calc| Project Costs '!$BO47*'Input| Real Cost Escalation'!F$23+'Calc| Project Costs '!$BP47*'Input| Real Cost Escalation'!F$24)</f>
        <v>0</v>
      </c>
      <c r="AE47" s="333">
        <f>Y47*($BN47*'Input| Real Cost Escalation'!G$22+'Calc| Project Costs '!$BO47*'Input| Real Cost Escalation'!G$23+'Calc| Project Costs '!$BP47*'Input| Real Cost Escalation'!G$24)</f>
        <v>0</v>
      </c>
      <c r="AF47" s="333">
        <f>Z47*($BN47*'Input| Real Cost Escalation'!H$22+'Calc| Project Costs '!$BO47*'Input| Real Cost Escalation'!H$23+'Calc| Project Costs '!$BP47*'Input| Real Cost Escalation'!H$24)</f>
        <v>0</v>
      </c>
      <c r="AG47" s="333">
        <f>AA47*($BN47*'Input| Real Cost Escalation'!I$22+'Calc| Project Costs '!$BO47*'Input| Real Cost Escalation'!I$23+'Calc| Project Costs '!$BP47*'Input| Real Cost Escalation'!I$24)</f>
        <v>0</v>
      </c>
      <c r="AH47" s="441">
        <f t="shared" si="93"/>
        <v>1.4932060685691718E-3</v>
      </c>
      <c r="AI47" s="374">
        <f t="shared" si="94"/>
        <v>7.7515413029715569E-2</v>
      </c>
      <c r="AJ47" s="333">
        <f t="shared" si="95"/>
        <v>0</v>
      </c>
      <c r="AK47" s="333">
        <f t="shared" si="96"/>
        <v>0</v>
      </c>
      <c r="AL47" s="333">
        <f t="shared" si="97"/>
        <v>0</v>
      </c>
      <c r="AM47" s="333">
        <f t="shared" si="98"/>
        <v>0</v>
      </c>
      <c r="AN47" s="335">
        <f t="shared" si="99"/>
        <v>7.7515413029715569E-2</v>
      </c>
      <c r="AO47" s="333">
        <f>AI47/AI$102*'Input| Overheads'!C$53</f>
        <v>3.8667431485850346E-3</v>
      </c>
      <c r="AP47" s="333">
        <f>AJ47/AJ$102*'Input| Overheads'!D$53</f>
        <v>0</v>
      </c>
      <c r="AQ47" s="333">
        <f>AK47/AK$102*'Input| Overheads'!E$53</f>
        <v>0</v>
      </c>
      <c r="AR47" s="333">
        <f>AL47/AL$102*'Input| Overheads'!F$53</f>
        <v>0</v>
      </c>
      <c r="AS47" s="333">
        <f>AM47/AM$102*'Input| Overheads'!G$53</f>
        <v>0</v>
      </c>
      <c r="AT47" s="473">
        <f t="shared" si="27"/>
        <v>3.8667431485850346E-3</v>
      </c>
      <c r="AU47" s="441">
        <f t="shared" si="100"/>
        <v>8.1382156178300608E-2</v>
      </c>
      <c r="AV47" s="441">
        <f t="shared" si="101"/>
        <v>0</v>
      </c>
      <c r="AW47" s="441">
        <f t="shared" si="102"/>
        <v>0</v>
      </c>
      <c r="AX47" s="441">
        <f t="shared" si="103"/>
        <v>0</v>
      </c>
      <c r="AY47" s="441">
        <f t="shared" si="104"/>
        <v>0</v>
      </c>
      <c r="AZ47" s="473">
        <f t="shared" si="105"/>
        <v>8.1382156178300608E-2</v>
      </c>
      <c r="BA47" s="417"/>
      <c r="BB47" s="417"/>
      <c r="BC47" s="417"/>
      <c r="BD47" s="417"/>
      <c r="BE47" s="417"/>
      <c r="BF47" s="445"/>
      <c r="BG47" s="441">
        <f t="shared" si="28"/>
        <v>8.1382156178300608E-2</v>
      </c>
      <c r="BH47" s="441">
        <f t="shared" si="29"/>
        <v>0</v>
      </c>
      <c r="BI47" s="441">
        <f t="shared" si="30"/>
        <v>0</v>
      </c>
      <c r="BJ47" s="441">
        <f t="shared" si="31"/>
        <v>0</v>
      </c>
      <c r="BK47" s="441">
        <f t="shared" si="32"/>
        <v>0</v>
      </c>
      <c r="BL47" s="473">
        <f t="shared" si="33"/>
        <v>8.1382156178300608E-2</v>
      </c>
      <c r="BM47" s="313"/>
      <c r="BN47" s="506">
        <f t="shared" ref="BN47:BN62" si="108">100%-BP47</f>
        <v>1</v>
      </c>
      <c r="BO47" s="505"/>
      <c r="BP47" s="507">
        <v>0</v>
      </c>
      <c r="BQ47" s="313"/>
      <c r="BR47" s="839" t="s">
        <v>501</v>
      </c>
      <c r="BS47" s="344" t="s">
        <v>114</v>
      </c>
      <c r="BT47" s="344" t="s">
        <v>497</v>
      </c>
      <c r="BU47" s="840" t="s">
        <v>757</v>
      </c>
      <c r="BV47" s="882" t="str">
        <f t="shared" si="106"/>
        <v>IT-IT System</v>
      </c>
      <c r="BW47" s="882" t="s">
        <v>747</v>
      </c>
      <c r="BY47" s="881" t="s">
        <v>785</v>
      </c>
    </row>
    <row r="48" spans="1:16384" x14ac:dyDescent="0.2">
      <c r="A48" s="806">
        <v>42</v>
      </c>
      <c r="B48" s="487" t="s">
        <v>499</v>
      </c>
      <c r="C48" s="807" t="s">
        <v>504</v>
      </c>
      <c r="D48" s="472" t="s">
        <v>471</v>
      </c>
      <c r="E48" s="674">
        <v>0</v>
      </c>
      <c r="F48" s="674">
        <v>0</v>
      </c>
      <c r="G48" s="674">
        <v>0</v>
      </c>
      <c r="H48" s="674">
        <v>0</v>
      </c>
      <c r="I48" s="674">
        <v>0</v>
      </c>
      <c r="J48" s="675">
        <f t="shared" si="91"/>
        <v>0</v>
      </c>
      <c r="K48" s="835">
        <v>0</v>
      </c>
      <c r="L48" s="835">
        <v>0</v>
      </c>
      <c r="M48" s="835">
        <v>0</v>
      </c>
      <c r="N48" s="835">
        <v>0</v>
      </c>
      <c r="O48" s="835">
        <v>0</v>
      </c>
      <c r="P48" s="836">
        <f t="shared" si="107"/>
        <v>0</v>
      </c>
      <c r="Q48" s="676">
        <v>0.14705702198260415</v>
      </c>
      <c r="R48" s="676">
        <v>0</v>
      </c>
      <c r="S48" s="676">
        <v>0</v>
      </c>
      <c r="T48" s="676">
        <v>0</v>
      </c>
      <c r="U48" s="676">
        <v>0</v>
      </c>
      <c r="V48" s="676">
        <f t="shared" si="24"/>
        <v>0.14705702198260415</v>
      </c>
      <c r="W48" s="374">
        <f t="shared" si="84"/>
        <v>0.15372397430864373</v>
      </c>
      <c r="X48" s="333">
        <f t="shared" si="85"/>
        <v>0</v>
      </c>
      <c r="Y48" s="333">
        <f t="shared" si="86"/>
        <v>0</v>
      </c>
      <c r="Z48" s="333">
        <f t="shared" si="87"/>
        <v>0</v>
      </c>
      <c r="AA48" s="333">
        <f t="shared" si="88"/>
        <v>0</v>
      </c>
      <c r="AB48" s="333">
        <f t="shared" si="92"/>
        <v>0.15372397430864373</v>
      </c>
      <c r="AC48" s="374">
        <f>W48*($BN48*'Input| Real Cost Escalation'!E$22+'Calc| Project Costs '!$BO48*'Input| Real Cost Escalation'!E$23+'Calc| Project Costs '!$BP48*'Input| Real Cost Escalation'!E$24)</f>
        <v>3.0194015735369659E-3</v>
      </c>
      <c r="AD48" s="333">
        <f>X48*($BN48*'Input| Real Cost Escalation'!F$22+'Calc| Project Costs '!$BO48*'Input| Real Cost Escalation'!F$23+'Calc| Project Costs '!$BP48*'Input| Real Cost Escalation'!F$24)</f>
        <v>0</v>
      </c>
      <c r="AE48" s="333">
        <f>Y48*($BN48*'Input| Real Cost Escalation'!G$22+'Calc| Project Costs '!$BO48*'Input| Real Cost Escalation'!G$23+'Calc| Project Costs '!$BP48*'Input| Real Cost Escalation'!G$24)</f>
        <v>0</v>
      </c>
      <c r="AF48" s="333">
        <f>Z48*($BN48*'Input| Real Cost Escalation'!H$22+'Calc| Project Costs '!$BO48*'Input| Real Cost Escalation'!H$23+'Calc| Project Costs '!$BP48*'Input| Real Cost Escalation'!H$24)</f>
        <v>0</v>
      </c>
      <c r="AG48" s="333">
        <f>AA48*($BN48*'Input| Real Cost Escalation'!I$22+'Calc| Project Costs '!$BO48*'Input| Real Cost Escalation'!I$23+'Calc| Project Costs '!$BP48*'Input| Real Cost Escalation'!I$24)</f>
        <v>0</v>
      </c>
      <c r="AH48" s="441">
        <f t="shared" si="93"/>
        <v>3.0194015735369659E-3</v>
      </c>
      <c r="AI48" s="374">
        <f t="shared" si="94"/>
        <v>0.15674337588218071</v>
      </c>
      <c r="AJ48" s="333">
        <f t="shared" si="95"/>
        <v>0</v>
      </c>
      <c r="AK48" s="333">
        <f t="shared" si="96"/>
        <v>0</v>
      </c>
      <c r="AL48" s="333">
        <f t="shared" si="97"/>
        <v>0</v>
      </c>
      <c r="AM48" s="333">
        <f t="shared" si="98"/>
        <v>0</v>
      </c>
      <c r="AN48" s="335">
        <f t="shared" si="99"/>
        <v>0.15674337588218071</v>
      </c>
      <c r="AO48" s="333">
        <f>AI48/AI$102*'Input| Overheads'!C$53</f>
        <v>7.8189143434760182E-3</v>
      </c>
      <c r="AP48" s="333">
        <f>AJ48/AJ$102*'Input| Overheads'!D$53</f>
        <v>0</v>
      </c>
      <c r="AQ48" s="333">
        <f>AK48/AK$102*'Input| Overheads'!E$53</f>
        <v>0</v>
      </c>
      <c r="AR48" s="333">
        <f>AL48/AL$102*'Input| Overheads'!F$53</f>
        <v>0</v>
      </c>
      <c r="AS48" s="333">
        <f>AM48/AM$102*'Input| Overheads'!G$53</f>
        <v>0</v>
      </c>
      <c r="AT48" s="473">
        <f t="shared" si="27"/>
        <v>7.8189143434760182E-3</v>
      </c>
      <c r="AU48" s="441">
        <f t="shared" si="100"/>
        <v>0.16456229022565672</v>
      </c>
      <c r="AV48" s="441">
        <f t="shared" si="101"/>
        <v>0</v>
      </c>
      <c r="AW48" s="441">
        <f t="shared" si="102"/>
        <v>0</v>
      </c>
      <c r="AX48" s="441">
        <f t="shared" si="103"/>
        <v>0</v>
      </c>
      <c r="AY48" s="441">
        <f t="shared" si="104"/>
        <v>0</v>
      </c>
      <c r="AZ48" s="473">
        <f t="shared" si="105"/>
        <v>0.16456229022565672</v>
      </c>
      <c r="BA48" s="417"/>
      <c r="BB48" s="417"/>
      <c r="BC48" s="417"/>
      <c r="BD48" s="417"/>
      <c r="BE48" s="417"/>
      <c r="BF48" s="445"/>
      <c r="BG48" s="441">
        <f t="shared" si="28"/>
        <v>0.16456229022565672</v>
      </c>
      <c r="BH48" s="441">
        <f t="shared" si="29"/>
        <v>0</v>
      </c>
      <c r="BI48" s="441">
        <f t="shared" si="30"/>
        <v>0</v>
      </c>
      <c r="BJ48" s="441">
        <f t="shared" si="31"/>
        <v>0</v>
      </c>
      <c r="BK48" s="441">
        <f t="shared" si="32"/>
        <v>0</v>
      </c>
      <c r="BL48" s="473">
        <f t="shared" si="33"/>
        <v>0.16456229022565672</v>
      </c>
      <c r="BM48" s="313"/>
      <c r="BN48" s="506">
        <f t="shared" si="108"/>
        <v>1</v>
      </c>
      <c r="BO48" s="505"/>
      <c r="BP48" s="507">
        <v>0</v>
      </c>
      <c r="BQ48" s="313"/>
      <c r="BR48" s="839" t="s">
        <v>501</v>
      </c>
      <c r="BS48" s="344" t="s">
        <v>114</v>
      </c>
      <c r="BT48" s="344" t="s">
        <v>465</v>
      </c>
      <c r="BU48" s="840" t="s">
        <v>757</v>
      </c>
      <c r="BV48" s="882" t="str">
        <f t="shared" si="106"/>
        <v>IT-IT System</v>
      </c>
      <c r="BW48" s="882" t="s">
        <v>747</v>
      </c>
      <c r="BY48" s="881" t="s">
        <v>785</v>
      </c>
    </row>
    <row r="49" spans="1:77" x14ac:dyDescent="0.2">
      <c r="A49" s="806">
        <v>43</v>
      </c>
      <c r="B49" s="487" t="s">
        <v>499</v>
      </c>
      <c r="C49" s="807" t="s">
        <v>505</v>
      </c>
      <c r="D49" s="472" t="s">
        <v>471</v>
      </c>
      <c r="E49" s="674">
        <v>0</v>
      </c>
      <c r="F49" s="674">
        <v>0</v>
      </c>
      <c r="G49" s="674">
        <v>0</v>
      </c>
      <c r="H49" s="674">
        <v>0</v>
      </c>
      <c r="I49" s="674">
        <v>0</v>
      </c>
      <c r="J49" s="675">
        <f t="shared" si="91"/>
        <v>0</v>
      </c>
      <c r="K49" s="835">
        <v>0</v>
      </c>
      <c r="L49" s="835">
        <v>0</v>
      </c>
      <c r="M49" s="835">
        <v>0</v>
      </c>
      <c r="N49" s="835">
        <v>0</v>
      </c>
      <c r="O49" s="835">
        <v>0</v>
      </c>
      <c r="P49" s="836">
        <f t="shared" si="107"/>
        <v>0</v>
      </c>
      <c r="Q49" s="676">
        <v>0.17712661719056713</v>
      </c>
      <c r="R49" s="676">
        <v>0</v>
      </c>
      <c r="S49" s="676">
        <v>0</v>
      </c>
      <c r="T49" s="676">
        <v>7.1350984645096163E-2</v>
      </c>
      <c r="U49" s="676">
        <v>0</v>
      </c>
      <c r="V49" s="676">
        <f t="shared" si="24"/>
        <v>0.24847760183566331</v>
      </c>
      <c r="W49" s="374">
        <f t="shared" si="84"/>
        <v>0.18515679960934253</v>
      </c>
      <c r="X49" s="333">
        <f t="shared" si="85"/>
        <v>0</v>
      </c>
      <c r="Y49" s="333">
        <f t="shared" si="86"/>
        <v>0</v>
      </c>
      <c r="Z49" s="333">
        <f t="shared" si="87"/>
        <v>7.4585740841241019E-2</v>
      </c>
      <c r="AA49" s="333">
        <f t="shared" si="88"/>
        <v>0</v>
      </c>
      <c r="AB49" s="333">
        <f t="shared" si="92"/>
        <v>0.25974254045058354</v>
      </c>
      <c r="AC49" s="374">
        <f>W49*($BN49*'Input| Real Cost Escalation'!E$22+'Calc| Project Costs '!$BO49*'Input| Real Cost Escalation'!E$23+'Calc| Project Costs '!$BP49*'Input| Real Cost Escalation'!E$24)</f>
        <v>3.6367959819269516E-3</v>
      </c>
      <c r="AD49" s="333">
        <f>X49*($BN49*'Input| Real Cost Escalation'!F$22+'Calc| Project Costs '!$BO49*'Input| Real Cost Escalation'!F$23+'Calc| Project Costs '!$BP49*'Input| Real Cost Escalation'!F$24)</f>
        <v>0</v>
      </c>
      <c r="AE49" s="333">
        <f>Y49*($BN49*'Input| Real Cost Escalation'!G$22+'Calc| Project Costs '!$BO49*'Input| Real Cost Escalation'!G$23+'Calc| Project Costs '!$BP49*'Input| Real Cost Escalation'!G$24)</f>
        <v>0</v>
      </c>
      <c r="AF49" s="333">
        <f>Z49*($BN49*'Input| Real Cost Escalation'!H$22+'Calc| Project Costs '!$BO49*'Input| Real Cost Escalation'!H$23+'Calc| Project Costs '!$BP49*'Input| Real Cost Escalation'!H$24)</f>
        <v>3.7141604593366115E-3</v>
      </c>
      <c r="AG49" s="333">
        <f>AA49*($BN49*'Input| Real Cost Escalation'!I$22+'Calc| Project Costs '!$BO49*'Input| Real Cost Escalation'!I$23+'Calc| Project Costs '!$BP49*'Input| Real Cost Escalation'!I$24)</f>
        <v>0</v>
      </c>
      <c r="AH49" s="441">
        <f t="shared" si="93"/>
        <v>7.3509564412635627E-3</v>
      </c>
      <c r="AI49" s="374">
        <f t="shared" si="94"/>
        <v>0.18879359559126949</v>
      </c>
      <c r="AJ49" s="333">
        <f t="shared" si="95"/>
        <v>0</v>
      </c>
      <c r="AK49" s="333">
        <f t="shared" si="96"/>
        <v>0</v>
      </c>
      <c r="AL49" s="333">
        <f t="shared" si="97"/>
        <v>7.8299901300577623E-2</v>
      </c>
      <c r="AM49" s="333">
        <f t="shared" si="98"/>
        <v>0</v>
      </c>
      <c r="AN49" s="335">
        <f t="shared" si="99"/>
        <v>0.26709349689184708</v>
      </c>
      <c r="AO49" s="333">
        <f>AI49/AI$102*'Input| Overheads'!C$53</f>
        <v>9.4176927364035719E-3</v>
      </c>
      <c r="AP49" s="333">
        <f>AJ49/AJ$102*'Input| Overheads'!D$53</f>
        <v>0</v>
      </c>
      <c r="AQ49" s="333">
        <f>AK49/AK$102*'Input| Overheads'!E$53</f>
        <v>0</v>
      </c>
      <c r="AR49" s="333">
        <f>AL49/AL$102*'Input| Overheads'!F$53</f>
        <v>3.5594854622566048E-3</v>
      </c>
      <c r="AS49" s="333">
        <f>AM49/AM$102*'Input| Overheads'!G$53</f>
        <v>0</v>
      </c>
      <c r="AT49" s="473">
        <f t="shared" si="27"/>
        <v>1.2977178198660178E-2</v>
      </c>
      <c r="AU49" s="441">
        <f t="shared" si="100"/>
        <v>0.19821128832767307</v>
      </c>
      <c r="AV49" s="441">
        <f t="shared" si="101"/>
        <v>0</v>
      </c>
      <c r="AW49" s="441">
        <f t="shared" si="102"/>
        <v>0</v>
      </c>
      <c r="AX49" s="441">
        <f t="shared" si="103"/>
        <v>8.1859386762834233E-2</v>
      </c>
      <c r="AY49" s="441">
        <f t="shared" si="104"/>
        <v>0</v>
      </c>
      <c r="AZ49" s="473">
        <f t="shared" si="105"/>
        <v>0.28007067509050726</v>
      </c>
      <c r="BA49" s="417"/>
      <c r="BB49" s="417"/>
      <c r="BC49" s="417"/>
      <c r="BD49" s="417"/>
      <c r="BE49" s="417"/>
      <c r="BF49" s="445"/>
      <c r="BG49" s="441">
        <f t="shared" si="28"/>
        <v>0.19821128832767307</v>
      </c>
      <c r="BH49" s="441">
        <f t="shared" si="29"/>
        <v>0</v>
      </c>
      <c r="BI49" s="441">
        <f t="shared" si="30"/>
        <v>0</v>
      </c>
      <c r="BJ49" s="441">
        <f t="shared" si="31"/>
        <v>8.1859386762834233E-2</v>
      </c>
      <c r="BK49" s="441">
        <f t="shared" si="32"/>
        <v>0</v>
      </c>
      <c r="BL49" s="473">
        <f t="shared" si="33"/>
        <v>0.28007067509050732</v>
      </c>
      <c r="BM49" s="313"/>
      <c r="BN49" s="506">
        <f t="shared" si="108"/>
        <v>1</v>
      </c>
      <c r="BO49" s="505"/>
      <c r="BP49" s="507">
        <v>0</v>
      </c>
      <c r="BQ49" s="313"/>
      <c r="BR49" s="839" t="s">
        <v>501</v>
      </c>
      <c r="BS49" s="344" t="s">
        <v>114</v>
      </c>
      <c r="BT49" s="344" t="s">
        <v>465</v>
      </c>
      <c r="BU49" s="840" t="s">
        <v>757</v>
      </c>
      <c r="BV49" s="882" t="str">
        <f t="shared" si="106"/>
        <v>IT-IT System</v>
      </c>
      <c r="BW49" s="882" t="s">
        <v>747</v>
      </c>
      <c r="BY49" s="881" t="s">
        <v>784</v>
      </c>
    </row>
    <row r="50" spans="1:77" x14ac:dyDescent="0.2">
      <c r="A50" s="806">
        <v>44</v>
      </c>
      <c r="B50" s="487" t="s">
        <v>499</v>
      </c>
      <c r="C50" s="807" t="s">
        <v>506</v>
      </c>
      <c r="D50" s="472" t="s">
        <v>471</v>
      </c>
      <c r="E50" s="674">
        <v>0</v>
      </c>
      <c r="F50" s="674">
        <v>0</v>
      </c>
      <c r="G50" s="674">
        <v>0</v>
      </c>
      <c r="H50" s="674">
        <v>0</v>
      </c>
      <c r="I50" s="674">
        <v>0</v>
      </c>
      <c r="J50" s="675">
        <f t="shared" si="91"/>
        <v>0</v>
      </c>
      <c r="K50" s="835">
        <v>0</v>
      </c>
      <c r="L50" s="835">
        <v>0</v>
      </c>
      <c r="M50" s="835">
        <v>0</v>
      </c>
      <c r="N50" s="835">
        <v>0</v>
      </c>
      <c r="O50" s="835">
        <v>0</v>
      </c>
      <c r="P50" s="836">
        <f t="shared" si="107"/>
        <v>0</v>
      </c>
      <c r="Q50" s="676">
        <v>0.1203516697444751</v>
      </c>
      <c r="R50" s="676">
        <v>0</v>
      </c>
      <c r="S50" s="676">
        <v>0</v>
      </c>
      <c r="T50" s="676">
        <v>0</v>
      </c>
      <c r="U50" s="676">
        <v>0</v>
      </c>
      <c r="V50" s="676">
        <f t="shared" si="24"/>
        <v>0.1203516697444751</v>
      </c>
      <c r="W50" s="374">
        <f t="shared" si="84"/>
        <v>0.1258079127291902</v>
      </c>
      <c r="X50" s="333">
        <f t="shared" si="85"/>
        <v>0</v>
      </c>
      <c r="Y50" s="333">
        <f t="shared" si="86"/>
        <v>0</v>
      </c>
      <c r="Z50" s="333">
        <f t="shared" si="87"/>
        <v>0</v>
      </c>
      <c r="AA50" s="333">
        <f t="shared" si="88"/>
        <v>0</v>
      </c>
      <c r="AB50" s="333">
        <f t="shared" si="92"/>
        <v>0.1258079127291902</v>
      </c>
      <c r="AC50" s="374">
        <f>W50*($BN50*'Input| Real Cost Escalation'!E$22+'Calc| Project Costs '!$BO50*'Input| Real Cost Escalation'!E$23+'Calc| Project Costs '!$BP50*'Input| Real Cost Escalation'!E$24)</f>
        <v>2.4710824148693558E-3</v>
      </c>
      <c r="AD50" s="333">
        <f>X50*($BN50*'Input| Real Cost Escalation'!F$22+'Calc| Project Costs '!$BO50*'Input| Real Cost Escalation'!F$23+'Calc| Project Costs '!$BP50*'Input| Real Cost Escalation'!F$24)</f>
        <v>0</v>
      </c>
      <c r="AE50" s="333">
        <f>Y50*($BN50*'Input| Real Cost Escalation'!G$22+'Calc| Project Costs '!$BO50*'Input| Real Cost Escalation'!G$23+'Calc| Project Costs '!$BP50*'Input| Real Cost Escalation'!G$24)</f>
        <v>0</v>
      </c>
      <c r="AF50" s="333">
        <f>Z50*($BN50*'Input| Real Cost Escalation'!H$22+'Calc| Project Costs '!$BO50*'Input| Real Cost Escalation'!H$23+'Calc| Project Costs '!$BP50*'Input| Real Cost Escalation'!H$24)</f>
        <v>0</v>
      </c>
      <c r="AG50" s="333">
        <f>AA50*($BN50*'Input| Real Cost Escalation'!I$22+'Calc| Project Costs '!$BO50*'Input| Real Cost Escalation'!I$23+'Calc| Project Costs '!$BP50*'Input| Real Cost Escalation'!I$24)</f>
        <v>0</v>
      </c>
      <c r="AH50" s="441">
        <f t="shared" si="93"/>
        <v>2.4710824148693558E-3</v>
      </c>
      <c r="AI50" s="374">
        <f t="shared" si="94"/>
        <v>0.12827899514405955</v>
      </c>
      <c r="AJ50" s="333">
        <f t="shared" si="95"/>
        <v>0</v>
      </c>
      <c r="AK50" s="333">
        <f t="shared" si="96"/>
        <v>0</v>
      </c>
      <c r="AL50" s="333">
        <f t="shared" si="97"/>
        <v>0</v>
      </c>
      <c r="AM50" s="333">
        <f t="shared" si="98"/>
        <v>0</v>
      </c>
      <c r="AN50" s="335">
        <f t="shared" si="99"/>
        <v>0.12827899514405955</v>
      </c>
      <c r="AO50" s="333">
        <f>AI50/AI$102*'Input| Overheads'!C$53</f>
        <v>6.3990102896118858E-3</v>
      </c>
      <c r="AP50" s="333">
        <f>AJ50/AJ$102*'Input| Overheads'!D$53</f>
        <v>0</v>
      </c>
      <c r="AQ50" s="333">
        <f>AK50/AK$102*'Input| Overheads'!E$53</f>
        <v>0</v>
      </c>
      <c r="AR50" s="333">
        <f>AL50/AL$102*'Input| Overheads'!F$53</f>
        <v>0</v>
      </c>
      <c r="AS50" s="333">
        <f>AM50/AM$102*'Input| Overheads'!G$53</f>
        <v>0</v>
      </c>
      <c r="AT50" s="473">
        <f t="shared" si="27"/>
        <v>6.3990102896118858E-3</v>
      </c>
      <c r="AU50" s="441">
        <f t="shared" si="100"/>
        <v>0.13467800543367142</v>
      </c>
      <c r="AV50" s="441">
        <f t="shared" si="101"/>
        <v>0</v>
      </c>
      <c r="AW50" s="441">
        <f t="shared" si="102"/>
        <v>0</v>
      </c>
      <c r="AX50" s="441">
        <f t="shared" si="103"/>
        <v>0</v>
      </c>
      <c r="AY50" s="441">
        <f t="shared" si="104"/>
        <v>0</v>
      </c>
      <c r="AZ50" s="473">
        <f t="shared" si="105"/>
        <v>0.13467800543367142</v>
      </c>
      <c r="BA50" s="417"/>
      <c r="BB50" s="417"/>
      <c r="BC50" s="417"/>
      <c r="BD50" s="417"/>
      <c r="BE50" s="417"/>
      <c r="BF50" s="445"/>
      <c r="BG50" s="441">
        <f t="shared" si="28"/>
        <v>0.13467800543367142</v>
      </c>
      <c r="BH50" s="441">
        <f t="shared" si="29"/>
        <v>0</v>
      </c>
      <c r="BI50" s="441">
        <f t="shared" si="30"/>
        <v>0</v>
      </c>
      <c r="BJ50" s="441">
        <f t="shared" si="31"/>
        <v>0</v>
      </c>
      <c r="BK50" s="441">
        <f t="shared" si="32"/>
        <v>0</v>
      </c>
      <c r="BL50" s="473">
        <f t="shared" si="33"/>
        <v>0.13467800543367142</v>
      </c>
      <c r="BM50" s="313"/>
      <c r="BN50" s="506">
        <f t="shared" si="108"/>
        <v>1</v>
      </c>
      <c r="BO50" s="505"/>
      <c r="BP50" s="507">
        <v>0</v>
      </c>
      <c r="BQ50" s="313"/>
      <c r="BR50" s="839" t="s">
        <v>501</v>
      </c>
      <c r="BS50" s="344" t="s">
        <v>114</v>
      </c>
      <c r="BT50" s="344" t="s">
        <v>465</v>
      </c>
      <c r="BU50" s="840" t="s">
        <v>757</v>
      </c>
      <c r="BV50" s="882" t="str">
        <f t="shared" si="106"/>
        <v>IT-IT System</v>
      </c>
      <c r="BW50" s="882" t="s">
        <v>747</v>
      </c>
      <c r="BY50" s="881" t="s">
        <v>785</v>
      </c>
    </row>
    <row r="51" spans="1:77" x14ac:dyDescent="0.2">
      <c r="A51" s="806">
        <v>45</v>
      </c>
      <c r="B51" s="487" t="s">
        <v>499</v>
      </c>
      <c r="C51" s="807" t="s">
        <v>507</v>
      </c>
      <c r="D51" s="472" t="s">
        <v>471</v>
      </c>
      <c r="E51" s="674">
        <v>0</v>
      </c>
      <c r="F51" s="674">
        <v>0</v>
      </c>
      <c r="G51" s="674">
        <v>0</v>
      </c>
      <c r="H51" s="674">
        <v>0</v>
      </c>
      <c r="I51" s="674">
        <v>0</v>
      </c>
      <c r="J51" s="675">
        <f t="shared" si="91"/>
        <v>0</v>
      </c>
      <c r="K51" s="835">
        <v>0</v>
      </c>
      <c r="L51" s="835">
        <v>0</v>
      </c>
      <c r="M51" s="835">
        <v>0</v>
      </c>
      <c r="N51" s="835">
        <v>0</v>
      </c>
      <c r="O51" s="835">
        <v>0</v>
      </c>
      <c r="P51" s="836">
        <f t="shared" si="107"/>
        <v>0</v>
      </c>
      <c r="Q51" s="676">
        <v>1.7315512323042737E-2</v>
      </c>
      <c r="R51" s="676">
        <v>1.7315512323042737E-2</v>
      </c>
      <c r="S51" s="676">
        <v>1.7315512323042737E-2</v>
      </c>
      <c r="T51" s="676">
        <v>1.7315512323042737E-2</v>
      </c>
      <c r="U51" s="676">
        <v>1.7315512323042737E-2</v>
      </c>
      <c r="V51" s="676">
        <f t="shared" si="24"/>
        <v>8.6577561615213683E-2</v>
      </c>
      <c r="W51" s="374">
        <f t="shared" si="84"/>
        <v>1.8100525466939618E-2</v>
      </c>
      <c r="X51" s="333">
        <f t="shared" si="85"/>
        <v>1.8100525466939618E-2</v>
      </c>
      <c r="Y51" s="333">
        <f t="shared" si="86"/>
        <v>1.8100525466939618E-2</v>
      </c>
      <c r="Z51" s="333">
        <f t="shared" si="87"/>
        <v>1.8100525466939618E-2</v>
      </c>
      <c r="AA51" s="333">
        <f t="shared" si="88"/>
        <v>1.8100525466939618E-2</v>
      </c>
      <c r="AB51" s="333">
        <f t="shared" si="92"/>
        <v>9.0502627334698091E-2</v>
      </c>
      <c r="AC51" s="374">
        <f>W51*($BN51*'Input| Real Cost Escalation'!E$22+'Calc| Project Costs '!$BO51*'Input| Real Cost Escalation'!E$23+'Calc| Project Costs '!$BP51*'Input| Real Cost Escalation'!E$24)</f>
        <v>3.5552525442123141E-4</v>
      </c>
      <c r="AD51" s="333">
        <f>X51*($BN51*'Input| Real Cost Escalation'!F$22+'Calc| Project Costs '!$BO51*'Input| Real Cost Escalation'!F$23+'Calc| Project Costs '!$BP51*'Input| Real Cost Escalation'!F$24)</f>
        <v>5.1600061544346135E-4</v>
      </c>
      <c r="AE51" s="333">
        <f>Y51*($BN51*'Input| Real Cost Escalation'!G$22+'Calc| Project Costs '!$BO51*'Input| Real Cost Escalation'!G$23+'Calc| Project Costs '!$BP51*'Input| Real Cost Escalation'!G$24)</f>
        <v>6.8541100279314996E-4</v>
      </c>
      <c r="AF51" s="333">
        <f>Z51*($BN51*'Input| Real Cost Escalation'!H$22+'Calc| Project Costs '!$BO51*'Input| Real Cost Escalation'!H$23+'Calc| Project Costs '!$BP51*'Input| Real Cost Escalation'!H$24)</f>
        <v>9.0135534251272961E-4</v>
      </c>
      <c r="AG51" s="333">
        <f>AA51*($BN51*'Input| Real Cost Escalation'!I$22+'Calc| Project Costs '!$BO51*'Input| Real Cost Escalation'!I$23+'Calc| Project Costs '!$BP51*'Input| Real Cost Escalation'!I$24)</f>
        <v>1.1147277283959371E-3</v>
      </c>
      <c r="AH51" s="441">
        <f t="shared" si="93"/>
        <v>3.5730199435665094E-3</v>
      </c>
      <c r="AI51" s="374">
        <f t="shared" si="94"/>
        <v>1.8456050721360851E-2</v>
      </c>
      <c r="AJ51" s="333">
        <f t="shared" si="95"/>
        <v>1.8616526082383081E-2</v>
      </c>
      <c r="AK51" s="333">
        <f t="shared" si="96"/>
        <v>1.878593646973277E-2</v>
      </c>
      <c r="AL51" s="333">
        <f t="shared" si="97"/>
        <v>1.9001880809452348E-2</v>
      </c>
      <c r="AM51" s="333">
        <f t="shared" si="98"/>
        <v>1.9215253195335555E-2</v>
      </c>
      <c r="AN51" s="335">
        <f t="shared" si="99"/>
        <v>9.4075647278264604E-2</v>
      </c>
      <c r="AO51" s="333">
        <f>AI51/AI$102*'Input| Overheads'!C$53</f>
        <v>9.2065313061548448E-4</v>
      </c>
      <c r="AP51" s="333">
        <f>AJ51/AJ$102*'Input| Overheads'!D$53</f>
        <v>7.4787257341717627E-4</v>
      </c>
      <c r="AQ51" s="333">
        <f>AK51/AK$102*'Input| Overheads'!E$53</f>
        <v>9.4743321453840778E-4</v>
      </c>
      <c r="AR51" s="333">
        <f>AL51/AL$102*'Input| Overheads'!F$53</f>
        <v>8.6381869419137347E-4</v>
      </c>
      <c r="AS51" s="333">
        <f>AM51/AM$102*'Input| Overheads'!G$53</f>
        <v>1.0064290577883278E-3</v>
      </c>
      <c r="AT51" s="473">
        <f t="shared" si="27"/>
        <v>4.4862066705507698E-3</v>
      </c>
      <c r="AU51" s="441">
        <f t="shared" si="100"/>
        <v>1.9376703851976335E-2</v>
      </c>
      <c r="AV51" s="441">
        <f t="shared" si="101"/>
        <v>1.9364398655800256E-2</v>
      </c>
      <c r="AW51" s="441">
        <f t="shared" si="102"/>
        <v>1.9733369684271179E-2</v>
      </c>
      <c r="AX51" s="441">
        <f t="shared" si="103"/>
        <v>1.9865699503643721E-2</v>
      </c>
      <c r="AY51" s="441">
        <f t="shared" si="104"/>
        <v>2.0221682253123884E-2</v>
      </c>
      <c r="AZ51" s="473">
        <f t="shared" si="105"/>
        <v>9.8561853948815378E-2</v>
      </c>
      <c r="BA51" s="417"/>
      <c r="BB51" s="417"/>
      <c r="BC51" s="417"/>
      <c r="BD51" s="417"/>
      <c r="BE51" s="417"/>
      <c r="BF51" s="445"/>
      <c r="BG51" s="441">
        <f t="shared" si="28"/>
        <v>1.9376703851976335E-2</v>
      </c>
      <c r="BH51" s="441">
        <f t="shared" si="29"/>
        <v>1.9364398655800256E-2</v>
      </c>
      <c r="BI51" s="441">
        <f t="shared" si="30"/>
        <v>1.9733369684271179E-2</v>
      </c>
      <c r="BJ51" s="441">
        <f t="shared" si="31"/>
        <v>1.9865699503643721E-2</v>
      </c>
      <c r="BK51" s="441">
        <f t="shared" si="32"/>
        <v>2.0221682253123884E-2</v>
      </c>
      <c r="BL51" s="473">
        <f t="shared" si="33"/>
        <v>9.8561853948815378E-2</v>
      </c>
      <c r="BM51" s="313"/>
      <c r="BN51" s="506">
        <f t="shared" si="108"/>
        <v>1</v>
      </c>
      <c r="BO51" s="505"/>
      <c r="BP51" s="507">
        <v>0</v>
      </c>
      <c r="BQ51" s="313"/>
      <c r="BR51" s="839" t="s">
        <v>501</v>
      </c>
      <c r="BS51" s="344" t="s">
        <v>114</v>
      </c>
      <c r="BT51" s="344" t="s">
        <v>497</v>
      </c>
      <c r="BU51" s="840" t="s">
        <v>757</v>
      </c>
      <c r="BV51" s="882" t="str">
        <f t="shared" si="106"/>
        <v>IT-IT System</v>
      </c>
      <c r="BW51" s="882" t="s">
        <v>747</v>
      </c>
      <c r="BY51" s="881" t="s">
        <v>784</v>
      </c>
    </row>
    <row r="52" spans="1:77" x14ac:dyDescent="0.2">
      <c r="A52" s="806">
        <v>46</v>
      </c>
      <c r="B52" s="487" t="s">
        <v>499</v>
      </c>
      <c r="C52" s="807" t="s">
        <v>508</v>
      </c>
      <c r="D52" s="472" t="s">
        <v>471</v>
      </c>
      <c r="E52" s="674">
        <v>0</v>
      </c>
      <c r="F52" s="674">
        <v>0</v>
      </c>
      <c r="G52" s="674">
        <v>0</v>
      </c>
      <c r="H52" s="674">
        <v>0</v>
      </c>
      <c r="I52" s="674">
        <v>0</v>
      </c>
      <c r="J52" s="675">
        <f t="shared" si="91"/>
        <v>0</v>
      </c>
      <c r="K52" s="835">
        <v>0</v>
      </c>
      <c r="L52" s="835">
        <v>0</v>
      </c>
      <c r="M52" s="835">
        <v>0</v>
      </c>
      <c r="N52" s="835">
        <v>0</v>
      </c>
      <c r="O52" s="835">
        <v>0</v>
      </c>
      <c r="P52" s="836">
        <f t="shared" si="107"/>
        <v>0</v>
      </c>
      <c r="Q52" s="676">
        <v>8.3356070950461547E-2</v>
      </c>
      <c r="R52" s="676">
        <v>0</v>
      </c>
      <c r="S52" s="676">
        <v>0.11259109873308722</v>
      </c>
      <c r="T52" s="676">
        <v>0</v>
      </c>
      <c r="U52" s="676">
        <v>0</v>
      </c>
      <c r="V52" s="676">
        <f t="shared" si="24"/>
        <v>0.19594716968354875</v>
      </c>
      <c r="W52" s="374">
        <f t="shared" si="84"/>
        <v>8.7135087712941886E-2</v>
      </c>
      <c r="X52" s="333">
        <f t="shared" si="85"/>
        <v>0</v>
      </c>
      <c r="Y52" s="333">
        <f t="shared" si="86"/>
        <v>0.1176955097803795</v>
      </c>
      <c r="Z52" s="333">
        <f t="shared" si="87"/>
        <v>0</v>
      </c>
      <c r="AA52" s="333">
        <f t="shared" si="88"/>
        <v>0</v>
      </c>
      <c r="AB52" s="333">
        <f t="shared" si="92"/>
        <v>0.20483059749332139</v>
      </c>
      <c r="AC52" s="374">
        <f>W52*($BN52*'Input| Real Cost Escalation'!E$22+'Calc| Project Costs '!$BO52*'Input| Real Cost Escalation'!E$23+'Calc| Project Costs '!$BP52*'Input| Real Cost Escalation'!E$24)</f>
        <v>1.7114820387254628E-3</v>
      </c>
      <c r="AD52" s="333">
        <f>X52*($BN52*'Input| Real Cost Escalation'!F$22+'Calc| Project Costs '!$BO52*'Input| Real Cost Escalation'!F$23+'Calc| Project Costs '!$BP52*'Input| Real Cost Escalation'!F$24)</f>
        <v>0</v>
      </c>
      <c r="AE52" s="333">
        <f>Y52*($BN52*'Input| Real Cost Escalation'!G$22+'Calc| Project Costs '!$BO52*'Input| Real Cost Escalation'!G$23+'Calc| Project Costs '!$BP52*'Input| Real Cost Escalation'!G$24)</f>
        <v>4.456765497231739E-3</v>
      </c>
      <c r="AF52" s="333">
        <f>Z52*($BN52*'Input| Real Cost Escalation'!H$22+'Calc| Project Costs '!$BO52*'Input| Real Cost Escalation'!H$23+'Calc| Project Costs '!$BP52*'Input| Real Cost Escalation'!H$24)</f>
        <v>0</v>
      </c>
      <c r="AG52" s="333">
        <f>AA52*($BN52*'Input| Real Cost Escalation'!I$22+'Calc| Project Costs '!$BO52*'Input| Real Cost Escalation'!I$23+'Calc| Project Costs '!$BP52*'Input| Real Cost Escalation'!I$24)</f>
        <v>0</v>
      </c>
      <c r="AH52" s="441">
        <f t="shared" si="93"/>
        <v>6.1682475359572022E-3</v>
      </c>
      <c r="AI52" s="374">
        <f t="shared" si="94"/>
        <v>8.8846569751667354E-2</v>
      </c>
      <c r="AJ52" s="333">
        <f t="shared" si="95"/>
        <v>0</v>
      </c>
      <c r="AK52" s="333">
        <f t="shared" si="96"/>
        <v>0.12215227527761124</v>
      </c>
      <c r="AL52" s="333">
        <f t="shared" si="97"/>
        <v>0</v>
      </c>
      <c r="AM52" s="333">
        <f t="shared" si="98"/>
        <v>0</v>
      </c>
      <c r="AN52" s="335">
        <f t="shared" si="99"/>
        <v>0.2109988450292786</v>
      </c>
      <c r="AO52" s="333">
        <f>AI52/AI$102*'Input| Overheads'!C$53</f>
        <v>4.4319813497070999E-3</v>
      </c>
      <c r="AP52" s="333">
        <f>AJ52/AJ$102*'Input| Overheads'!D$53</f>
        <v>0</v>
      </c>
      <c r="AQ52" s="333">
        <f>AK52/AK$102*'Input| Overheads'!E$53</f>
        <v>6.1605192275567188E-3</v>
      </c>
      <c r="AR52" s="333">
        <f>AL52/AL$102*'Input| Overheads'!F$53</f>
        <v>0</v>
      </c>
      <c r="AS52" s="333">
        <f>AM52/AM$102*'Input| Overheads'!G$53</f>
        <v>0</v>
      </c>
      <c r="AT52" s="473">
        <f t="shared" si="27"/>
        <v>1.0592500577263818E-2</v>
      </c>
      <c r="AU52" s="441">
        <f t="shared" si="100"/>
        <v>9.3278551101374452E-2</v>
      </c>
      <c r="AV52" s="441">
        <f t="shared" si="101"/>
        <v>0</v>
      </c>
      <c r="AW52" s="441">
        <f t="shared" si="102"/>
        <v>0.12831279450516797</v>
      </c>
      <c r="AX52" s="441">
        <f t="shared" si="103"/>
        <v>0</v>
      </c>
      <c r="AY52" s="441">
        <f t="shared" si="104"/>
        <v>0</v>
      </c>
      <c r="AZ52" s="473">
        <f t="shared" si="105"/>
        <v>0.22159134560654242</v>
      </c>
      <c r="BA52" s="417"/>
      <c r="BB52" s="417"/>
      <c r="BC52" s="417"/>
      <c r="BD52" s="417"/>
      <c r="BE52" s="417"/>
      <c r="BF52" s="445"/>
      <c r="BG52" s="441">
        <f t="shared" si="28"/>
        <v>9.3278551101374452E-2</v>
      </c>
      <c r="BH52" s="441">
        <f t="shared" si="29"/>
        <v>0</v>
      </c>
      <c r="BI52" s="441">
        <f t="shared" si="30"/>
        <v>0.12831279450516797</v>
      </c>
      <c r="BJ52" s="441">
        <f t="shared" si="31"/>
        <v>0</v>
      </c>
      <c r="BK52" s="441">
        <f t="shared" si="32"/>
        <v>0</v>
      </c>
      <c r="BL52" s="473">
        <f t="shared" si="33"/>
        <v>0.22159134560654242</v>
      </c>
      <c r="BM52" s="313"/>
      <c r="BN52" s="506">
        <f t="shared" si="108"/>
        <v>1</v>
      </c>
      <c r="BO52" s="505"/>
      <c r="BP52" s="507">
        <v>0</v>
      </c>
      <c r="BQ52" s="313"/>
      <c r="BR52" s="839" t="s">
        <v>501</v>
      </c>
      <c r="BS52" s="344" t="s">
        <v>114</v>
      </c>
      <c r="BT52" s="344" t="s">
        <v>462</v>
      </c>
      <c r="BU52" s="840" t="s">
        <v>757</v>
      </c>
      <c r="BV52" s="882" t="str">
        <f t="shared" si="106"/>
        <v>IT-IT System</v>
      </c>
      <c r="BW52" s="882" t="s">
        <v>747</v>
      </c>
      <c r="BY52" s="881" t="s">
        <v>784</v>
      </c>
    </row>
    <row r="53" spans="1:77" x14ac:dyDescent="0.2">
      <c r="A53" s="806">
        <v>47</v>
      </c>
      <c r="B53" s="487" t="s">
        <v>499</v>
      </c>
      <c r="C53" s="807" t="s">
        <v>509</v>
      </c>
      <c r="D53" s="472" t="s">
        <v>471</v>
      </c>
      <c r="E53" s="674">
        <v>0</v>
      </c>
      <c r="F53" s="674">
        <v>0</v>
      </c>
      <c r="G53" s="674">
        <v>0</v>
      </c>
      <c r="H53" s="674">
        <v>0</v>
      </c>
      <c r="I53" s="674">
        <v>0</v>
      </c>
      <c r="J53" s="675">
        <f t="shared" si="91"/>
        <v>0</v>
      </c>
      <c r="K53" s="835">
        <v>0</v>
      </c>
      <c r="L53" s="835">
        <v>0</v>
      </c>
      <c r="M53" s="835">
        <v>0</v>
      </c>
      <c r="N53" s="835">
        <v>0</v>
      </c>
      <c r="O53" s="835">
        <v>0</v>
      </c>
      <c r="P53" s="836">
        <f t="shared" si="107"/>
        <v>0</v>
      </c>
      <c r="Q53" s="676">
        <v>2.6451659848279799E-2</v>
      </c>
      <c r="R53" s="676">
        <v>0</v>
      </c>
      <c r="S53" s="676">
        <v>0</v>
      </c>
      <c r="T53" s="676">
        <v>0</v>
      </c>
      <c r="U53" s="676">
        <v>0</v>
      </c>
      <c r="V53" s="676">
        <f t="shared" si="24"/>
        <v>2.6451659848279799E-2</v>
      </c>
      <c r="W53" s="374">
        <f t="shared" si="84"/>
        <v>2.7650867834240228E-2</v>
      </c>
      <c r="X53" s="333">
        <f t="shared" si="85"/>
        <v>0</v>
      </c>
      <c r="Y53" s="333">
        <f t="shared" si="86"/>
        <v>0</v>
      </c>
      <c r="Z53" s="333">
        <f t="shared" si="87"/>
        <v>0</v>
      </c>
      <c r="AA53" s="333">
        <f t="shared" si="88"/>
        <v>0</v>
      </c>
      <c r="AB53" s="333">
        <f t="shared" si="92"/>
        <v>2.7650867834240228E-2</v>
      </c>
      <c r="AC53" s="374">
        <f>W53*($BN53*'Input| Real Cost Escalation'!E$22+'Calc| Project Costs '!$BO53*'Input| Real Cost Escalation'!E$23+'Calc| Project Costs '!$BP53*'Input| Real Cost Escalation'!E$24)</f>
        <v>5.4311030028888032E-4</v>
      </c>
      <c r="AD53" s="333">
        <f>X53*($BN53*'Input| Real Cost Escalation'!F$22+'Calc| Project Costs '!$BO53*'Input| Real Cost Escalation'!F$23+'Calc| Project Costs '!$BP53*'Input| Real Cost Escalation'!F$24)</f>
        <v>0</v>
      </c>
      <c r="AE53" s="333">
        <f>Y53*($BN53*'Input| Real Cost Escalation'!G$22+'Calc| Project Costs '!$BO53*'Input| Real Cost Escalation'!G$23+'Calc| Project Costs '!$BP53*'Input| Real Cost Escalation'!G$24)</f>
        <v>0</v>
      </c>
      <c r="AF53" s="333">
        <f>Z53*($BN53*'Input| Real Cost Escalation'!H$22+'Calc| Project Costs '!$BO53*'Input| Real Cost Escalation'!H$23+'Calc| Project Costs '!$BP53*'Input| Real Cost Escalation'!H$24)</f>
        <v>0</v>
      </c>
      <c r="AG53" s="333">
        <f>AA53*($BN53*'Input| Real Cost Escalation'!I$22+'Calc| Project Costs '!$BO53*'Input| Real Cost Escalation'!I$23+'Calc| Project Costs '!$BP53*'Input| Real Cost Escalation'!I$24)</f>
        <v>0</v>
      </c>
      <c r="AH53" s="441">
        <f t="shared" si="93"/>
        <v>5.4311030028888032E-4</v>
      </c>
      <c r="AI53" s="374">
        <f t="shared" si="94"/>
        <v>2.8193978134529108E-2</v>
      </c>
      <c r="AJ53" s="333">
        <f t="shared" si="95"/>
        <v>0</v>
      </c>
      <c r="AK53" s="333">
        <f t="shared" si="96"/>
        <v>0</v>
      </c>
      <c r="AL53" s="333">
        <f t="shared" si="97"/>
        <v>0</v>
      </c>
      <c r="AM53" s="333">
        <f t="shared" si="98"/>
        <v>0</v>
      </c>
      <c r="AN53" s="335">
        <f t="shared" si="99"/>
        <v>2.8193978134529108E-2</v>
      </c>
      <c r="AO53" s="333">
        <f>AI53/AI$102*'Input| Overheads'!C$53</f>
        <v>1.4064154149737197E-3</v>
      </c>
      <c r="AP53" s="333">
        <f>AJ53/AJ$102*'Input| Overheads'!D$53</f>
        <v>0</v>
      </c>
      <c r="AQ53" s="333">
        <f>AK53/AK$102*'Input| Overheads'!E$53</f>
        <v>0</v>
      </c>
      <c r="AR53" s="333">
        <f>AL53/AL$102*'Input| Overheads'!F$53</f>
        <v>0</v>
      </c>
      <c r="AS53" s="333">
        <f>AM53/AM$102*'Input| Overheads'!G$53</f>
        <v>0</v>
      </c>
      <c r="AT53" s="473">
        <f t="shared" si="27"/>
        <v>1.4064154149737197E-3</v>
      </c>
      <c r="AU53" s="441">
        <f t="shared" si="100"/>
        <v>2.9600393549502828E-2</v>
      </c>
      <c r="AV53" s="441">
        <f t="shared" si="101"/>
        <v>0</v>
      </c>
      <c r="AW53" s="441">
        <f t="shared" si="102"/>
        <v>0</v>
      </c>
      <c r="AX53" s="441">
        <f t="shared" si="103"/>
        <v>0</v>
      </c>
      <c r="AY53" s="441">
        <f t="shared" si="104"/>
        <v>0</v>
      </c>
      <c r="AZ53" s="473">
        <f t="shared" si="105"/>
        <v>2.9600393549502828E-2</v>
      </c>
      <c r="BA53" s="417"/>
      <c r="BB53" s="417"/>
      <c r="BC53" s="417"/>
      <c r="BD53" s="417"/>
      <c r="BE53" s="417"/>
      <c r="BF53" s="445"/>
      <c r="BG53" s="441">
        <f t="shared" si="28"/>
        <v>2.9600393549502828E-2</v>
      </c>
      <c r="BH53" s="441">
        <f t="shared" si="29"/>
        <v>0</v>
      </c>
      <c r="BI53" s="441">
        <f t="shared" si="30"/>
        <v>0</v>
      </c>
      <c r="BJ53" s="441">
        <f t="shared" si="31"/>
        <v>0</v>
      </c>
      <c r="BK53" s="441">
        <f t="shared" si="32"/>
        <v>0</v>
      </c>
      <c r="BL53" s="473">
        <f t="shared" si="33"/>
        <v>2.9600393549502828E-2</v>
      </c>
      <c r="BM53" s="313"/>
      <c r="BN53" s="506">
        <f t="shared" si="108"/>
        <v>1</v>
      </c>
      <c r="BO53" s="505"/>
      <c r="BP53" s="507">
        <v>0</v>
      </c>
      <c r="BQ53" s="313"/>
      <c r="BR53" s="839" t="s">
        <v>501</v>
      </c>
      <c r="BS53" s="344" t="s">
        <v>114</v>
      </c>
      <c r="BT53" s="344" t="s">
        <v>465</v>
      </c>
      <c r="BU53" s="840" t="s">
        <v>757</v>
      </c>
      <c r="BV53" s="882" t="str">
        <f t="shared" si="106"/>
        <v>IT-IT System</v>
      </c>
      <c r="BW53" s="882" t="s">
        <v>747</v>
      </c>
      <c r="BY53" s="881" t="s">
        <v>785</v>
      </c>
    </row>
    <row r="54" spans="1:77" x14ac:dyDescent="0.2">
      <c r="A54" s="806">
        <v>48</v>
      </c>
      <c r="B54" s="487" t="s">
        <v>499</v>
      </c>
      <c r="C54" s="807" t="s">
        <v>510</v>
      </c>
      <c r="D54" s="472" t="s">
        <v>471</v>
      </c>
      <c r="E54" s="674">
        <v>0</v>
      </c>
      <c r="F54" s="674">
        <v>0</v>
      </c>
      <c r="G54" s="674">
        <v>0</v>
      </c>
      <c r="H54" s="674">
        <v>0</v>
      </c>
      <c r="I54" s="674">
        <v>0</v>
      </c>
      <c r="J54" s="675">
        <f t="shared" si="91"/>
        <v>0</v>
      </c>
      <c r="K54" s="835">
        <v>0</v>
      </c>
      <c r="L54" s="835">
        <v>0</v>
      </c>
      <c r="M54" s="835">
        <v>0</v>
      </c>
      <c r="N54" s="835">
        <v>0</v>
      </c>
      <c r="O54" s="835">
        <v>0</v>
      </c>
      <c r="P54" s="836">
        <f t="shared" si="107"/>
        <v>0</v>
      </c>
      <c r="Q54" s="676">
        <v>6.3198365049823485E-2</v>
      </c>
      <c r="R54" s="676">
        <v>5.9281422281538827E-2</v>
      </c>
      <c r="S54" s="676">
        <v>0</v>
      </c>
      <c r="T54" s="676">
        <v>0</v>
      </c>
      <c r="U54" s="676">
        <v>0</v>
      </c>
      <c r="V54" s="676">
        <f t="shared" si="24"/>
        <v>0.12247978733136231</v>
      </c>
      <c r="W54" s="374">
        <f t="shared" si="84"/>
        <v>6.6063515460122568E-2</v>
      </c>
      <c r="X54" s="333">
        <f t="shared" si="85"/>
        <v>6.1968994835657279E-2</v>
      </c>
      <c r="Y54" s="333">
        <f t="shared" si="86"/>
        <v>0</v>
      </c>
      <c r="Z54" s="333">
        <f t="shared" si="87"/>
        <v>0</v>
      </c>
      <c r="AA54" s="333">
        <f t="shared" si="88"/>
        <v>0</v>
      </c>
      <c r="AB54" s="333">
        <f t="shared" si="92"/>
        <v>0.12803251029577983</v>
      </c>
      <c r="AC54" s="374">
        <f>W54*($BN54*'Input| Real Cost Escalation'!E$22+'Calc| Project Costs '!$BO54*'Input| Real Cost Escalation'!E$23+'Calc| Project Costs '!$BP54*'Input| Real Cost Escalation'!E$24)</f>
        <v>1.2976003478363208E-3</v>
      </c>
      <c r="AD54" s="333">
        <f>X54*($BN54*'Input| Real Cost Escalation'!F$22+'Calc| Project Costs '!$BO54*'Input| Real Cost Escalation'!F$23+'Calc| Project Costs '!$BP54*'Input| Real Cost Escalation'!F$24)</f>
        <v>1.7665807289415807E-3</v>
      </c>
      <c r="AE54" s="333">
        <f>Y54*($BN54*'Input| Real Cost Escalation'!G$22+'Calc| Project Costs '!$BO54*'Input| Real Cost Escalation'!G$23+'Calc| Project Costs '!$BP54*'Input| Real Cost Escalation'!G$24)</f>
        <v>0</v>
      </c>
      <c r="AF54" s="333">
        <f>Z54*($BN54*'Input| Real Cost Escalation'!H$22+'Calc| Project Costs '!$BO54*'Input| Real Cost Escalation'!H$23+'Calc| Project Costs '!$BP54*'Input| Real Cost Escalation'!H$24)</f>
        <v>0</v>
      </c>
      <c r="AG54" s="333">
        <f>AA54*($BN54*'Input| Real Cost Escalation'!I$22+'Calc| Project Costs '!$BO54*'Input| Real Cost Escalation'!I$23+'Calc| Project Costs '!$BP54*'Input| Real Cost Escalation'!I$24)</f>
        <v>0</v>
      </c>
      <c r="AH54" s="441">
        <f t="shared" si="93"/>
        <v>3.0641810767779018E-3</v>
      </c>
      <c r="AI54" s="374">
        <f t="shared" si="94"/>
        <v>6.7361115807958893E-2</v>
      </c>
      <c r="AJ54" s="333">
        <f t="shared" si="95"/>
        <v>6.3735575564598856E-2</v>
      </c>
      <c r="AK54" s="333">
        <f t="shared" si="96"/>
        <v>0</v>
      </c>
      <c r="AL54" s="333">
        <f t="shared" si="97"/>
        <v>0</v>
      </c>
      <c r="AM54" s="333">
        <f t="shared" si="98"/>
        <v>0</v>
      </c>
      <c r="AN54" s="335">
        <f t="shared" si="99"/>
        <v>0.13109669137255772</v>
      </c>
      <c r="AO54" s="333">
        <f>AI54/AI$102*'Input| Overheads'!C$53</f>
        <v>3.3602108645362895E-3</v>
      </c>
      <c r="AP54" s="333">
        <f>AJ54/AJ$102*'Input| Overheads'!D$53</f>
        <v>2.5604180234693797E-3</v>
      </c>
      <c r="AQ54" s="333">
        <f>AK54/AK$102*'Input| Overheads'!E$53</f>
        <v>0</v>
      </c>
      <c r="AR54" s="333">
        <f>AL54/AL$102*'Input| Overheads'!F$53</f>
        <v>0</v>
      </c>
      <c r="AS54" s="333">
        <f>AM54/AM$102*'Input| Overheads'!G$53</f>
        <v>0</v>
      </c>
      <c r="AT54" s="473">
        <f t="shared" si="27"/>
        <v>5.9206288880056697E-3</v>
      </c>
      <c r="AU54" s="441">
        <f t="shared" si="100"/>
        <v>7.0721326672495186E-2</v>
      </c>
      <c r="AV54" s="441">
        <f t="shared" si="101"/>
        <v>6.6295993588068231E-2</v>
      </c>
      <c r="AW54" s="441">
        <f t="shared" si="102"/>
        <v>0</v>
      </c>
      <c r="AX54" s="441">
        <f t="shared" si="103"/>
        <v>0</v>
      </c>
      <c r="AY54" s="441">
        <f t="shared" si="104"/>
        <v>0</v>
      </c>
      <c r="AZ54" s="473">
        <f t="shared" si="105"/>
        <v>0.1370173202605634</v>
      </c>
      <c r="BA54" s="417"/>
      <c r="BB54" s="417"/>
      <c r="BC54" s="417"/>
      <c r="BD54" s="417"/>
      <c r="BE54" s="417"/>
      <c r="BF54" s="445"/>
      <c r="BG54" s="441">
        <f t="shared" si="28"/>
        <v>7.0721326672495186E-2</v>
      </c>
      <c r="BH54" s="441">
        <f t="shared" si="29"/>
        <v>6.6295993588068231E-2</v>
      </c>
      <c r="BI54" s="441">
        <f t="shared" si="30"/>
        <v>0</v>
      </c>
      <c r="BJ54" s="441">
        <f t="shared" si="31"/>
        <v>0</v>
      </c>
      <c r="BK54" s="441">
        <f t="shared" si="32"/>
        <v>0</v>
      </c>
      <c r="BL54" s="473">
        <f t="shared" si="33"/>
        <v>0.1370173202605634</v>
      </c>
      <c r="BM54" s="313"/>
      <c r="BN54" s="506">
        <f t="shared" si="108"/>
        <v>1</v>
      </c>
      <c r="BO54" s="505"/>
      <c r="BP54" s="507">
        <v>0</v>
      </c>
      <c r="BQ54" s="313"/>
      <c r="BR54" s="839" t="s">
        <v>501</v>
      </c>
      <c r="BS54" s="344" t="s">
        <v>114</v>
      </c>
      <c r="BT54" s="344" t="s">
        <v>465</v>
      </c>
      <c r="BU54" s="840" t="s">
        <v>757</v>
      </c>
      <c r="BV54" s="882" t="str">
        <f t="shared" si="106"/>
        <v>IT-IT System</v>
      </c>
      <c r="BW54" s="882" t="s">
        <v>747</v>
      </c>
      <c r="BY54" s="881" t="s">
        <v>785</v>
      </c>
    </row>
    <row r="55" spans="1:77" x14ac:dyDescent="0.2">
      <c r="A55" s="806">
        <v>49</v>
      </c>
      <c r="B55" s="487" t="s">
        <v>499</v>
      </c>
      <c r="C55" s="807" t="s">
        <v>511</v>
      </c>
      <c r="D55" s="472" t="s">
        <v>471</v>
      </c>
      <c r="E55" s="674">
        <v>0</v>
      </c>
      <c r="F55" s="674">
        <v>0</v>
      </c>
      <c r="G55" s="674">
        <v>0</v>
      </c>
      <c r="H55" s="674">
        <v>0</v>
      </c>
      <c r="I55" s="674">
        <v>0</v>
      </c>
      <c r="J55" s="675">
        <f t="shared" si="91"/>
        <v>0</v>
      </c>
      <c r="K55" s="835">
        <v>0</v>
      </c>
      <c r="L55" s="835">
        <v>0</v>
      </c>
      <c r="M55" s="835">
        <v>0</v>
      </c>
      <c r="N55" s="835">
        <v>0</v>
      </c>
      <c r="O55" s="835">
        <v>0</v>
      </c>
      <c r="P55" s="836">
        <f t="shared" si="107"/>
        <v>0</v>
      </c>
      <c r="Q55" s="676">
        <v>8.6577561615213697E-2</v>
      </c>
      <c r="R55" s="676">
        <v>8.6577561615213697E-2</v>
      </c>
      <c r="S55" s="676">
        <v>8.6577561615213697E-2</v>
      </c>
      <c r="T55" s="676">
        <v>8.6577561615213697E-2</v>
      </c>
      <c r="U55" s="676">
        <v>8.6577561615213697E-2</v>
      </c>
      <c r="V55" s="676">
        <f t="shared" si="24"/>
        <v>0.43288780807606847</v>
      </c>
      <c r="W55" s="374">
        <f t="shared" si="84"/>
        <v>9.0502627334698105E-2</v>
      </c>
      <c r="X55" s="333">
        <f t="shared" si="85"/>
        <v>9.0502627334698105E-2</v>
      </c>
      <c r="Y55" s="333">
        <f t="shared" si="86"/>
        <v>9.0502627334698105E-2</v>
      </c>
      <c r="Z55" s="333">
        <f t="shared" si="87"/>
        <v>9.0502627334698105E-2</v>
      </c>
      <c r="AA55" s="333">
        <f t="shared" si="88"/>
        <v>9.0502627334698105E-2</v>
      </c>
      <c r="AB55" s="333">
        <f t="shared" si="92"/>
        <v>0.45251313667349052</v>
      </c>
      <c r="AC55" s="374">
        <f>W55*($BN55*'Input| Real Cost Escalation'!E$22+'Calc| Project Costs '!$BO55*'Input| Real Cost Escalation'!E$23+'Calc| Project Costs '!$BP55*'Input| Real Cost Escalation'!E$24)</f>
        <v>1.7776262721061573E-3</v>
      </c>
      <c r="AD55" s="333">
        <f>X55*($BN55*'Input| Real Cost Escalation'!F$22+'Calc| Project Costs '!$BO55*'Input| Real Cost Escalation'!F$23+'Calc| Project Costs '!$BP55*'Input| Real Cost Escalation'!F$24)</f>
        <v>2.5800030772173072E-3</v>
      </c>
      <c r="AE55" s="333">
        <f>Y55*($BN55*'Input| Real Cost Escalation'!G$22+'Calc| Project Costs '!$BO55*'Input| Real Cost Escalation'!G$23+'Calc| Project Costs '!$BP55*'Input| Real Cost Escalation'!G$24)</f>
        <v>3.42705501396575E-3</v>
      </c>
      <c r="AF55" s="333">
        <f>Z55*($BN55*'Input| Real Cost Escalation'!H$22+'Calc| Project Costs '!$BO55*'Input| Real Cost Escalation'!H$23+'Calc| Project Costs '!$BP55*'Input| Real Cost Escalation'!H$24)</f>
        <v>4.5067767125636492E-3</v>
      </c>
      <c r="AG55" s="333">
        <f>AA55*($BN55*'Input| Real Cost Escalation'!I$22+'Calc| Project Costs '!$BO55*'Input| Real Cost Escalation'!I$23+'Calc| Project Costs '!$BP55*'Input| Real Cost Escalation'!I$24)</f>
        <v>5.573638641979687E-3</v>
      </c>
      <c r="AH55" s="441">
        <f t="shared" si="93"/>
        <v>1.7865099717832553E-2</v>
      </c>
      <c r="AI55" s="374">
        <f t="shared" si="94"/>
        <v>9.2280253606804266E-2</v>
      </c>
      <c r="AJ55" s="333">
        <f t="shared" si="95"/>
        <v>9.3082630411915418E-2</v>
      </c>
      <c r="AK55" s="333">
        <f t="shared" si="96"/>
        <v>9.3929682348663848E-2</v>
      </c>
      <c r="AL55" s="333">
        <f t="shared" si="97"/>
        <v>9.5009404047261756E-2</v>
      </c>
      <c r="AM55" s="333">
        <f t="shared" si="98"/>
        <v>9.6076265976677788E-2</v>
      </c>
      <c r="AN55" s="335">
        <f t="shared" si="99"/>
        <v>0.47037823639132309</v>
      </c>
      <c r="AO55" s="333">
        <f>AI55/AI$102*'Input| Overheads'!C$53</f>
        <v>4.6032656530774225E-3</v>
      </c>
      <c r="AP55" s="333">
        <f>AJ55/AJ$102*'Input| Overheads'!D$53</f>
        <v>3.7393628670858818E-3</v>
      </c>
      <c r="AQ55" s="333">
        <f>AK55/AK$102*'Input| Overheads'!E$53</f>
        <v>4.7371660726920391E-3</v>
      </c>
      <c r="AR55" s="333">
        <f>AL55/AL$102*'Input| Overheads'!F$53</f>
        <v>4.3190934709568685E-3</v>
      </c>
      <c r="AS55" s="333">
        <f>AM55/AM$102*'Input| Overheads'!G$53</f>
        <v>5.0321452889416397E-3</v>
      </c>
      <c r="AT55" s="473">
        <f t="shared" si="27"/>
        <v>2.2431033352753853E-2</v>
      </c>
      <c r="AU55" s="441">
        <f t="shared" si="100"/>
        <v>9.6883519259881687E-2</v>
      </c>
      <c r="AV55" s="441">
        <f t="shared" si="101"/>
        <v>9.6821993279001303E-2</v>
      </c>
      <c r="AW55" s="441">
        <f t="shared" si="102"/>
        <v>9.8666848421355882E-2</v>
      </c>
      <c r="AX55" s="441">
        <f t="shared" si="103"/>
        <v>9.9328497518218622E-2</v>
      </c>
      <c r="AY55" s="441">
        <f t="shared" si="104"/>
        <v>0.10110841126561942</v>
      </c>
      <c r="AZ55" s="473">
        <f t="shared" si="105"/>
        <v>0.49280926974407696</v>
      </c>
      <c r="BA55" s="417"/>
      <c r="BB55" s="417"/>
      <c r="BC55" s="417"/>
      <c r="BD55" s="417"/>
      <c r="BE55" s="417"/>
      <c r="BF55" s="445"/>
      <c r="BG55" s="441">
        <f t="shared" si="28"/>
        <v>9.6883519259881687E-2</v>
      </c>
      <c r="BH55" s="441">
        <f t="shared" si="29"/>
        <v>9.6821993279001303E-2</v>
      </c>
      <c r="BI55" s="441">
        <f t="shared" si="30"/>
        <v>9.8666848421355882E-2</v>
      </c>
      <c r="BJ55" s="441">
        <f t="shared" si="31"/>
        <v>9.9328497518218622E-2</v>
      </c>
      <c r="BK55" s="441">
        <f t="shared" si="32"/>
        <v>0.10110841126561942</v>
      </c>
      <c r="BL55" s="473">
        <f t="shared" si="33"/>
        <v>0.49280926974407691</v>
      </c>
      <c r="BM55" s="313"/>
      <c r="BN55" s="506">
        <f t="shared" si="108"/>
        <v>1</v>
      </c>
      <c r="BO55" s="505"/>
      <c r="BP55" s="507">
        <v>0</v>
      </c>
      <c r="BQ55" s="313"/>
      <c r="BR55" s="839" t="s">
        <v>501</v>
      </c>
      <c r="BS55" s="344" t="s">
        <v>114</v>
      </c>
      <c r="BT55" s="344" t="s">
        <v>465</v>
      </c>
      <c r="BU55" s="840" t="s">
        <v>757</v>
      </c>
      <c r="BV55" s="882" t="str">
        <f t="shared" si="106"/>
        <v>IT-IT System</v>
      </c>
      <c r="BW55" s="882" t="s">
        <v>747</v>
      </c>
      <c r="BY55" s="881" t="s">
        <v>784</v>
      </c>
    </row>
    <row r="56" spans="1:77" x14ac:dyDescent="0.2">
      <c r="A56" s="806">
        <v>50</v>
      </c>
      <c r="B56" s="487" t="s">
        <v>499</v>
      </c>
      <c r="C56" s="807" t="s">
        <v>512</v>
      </c>
      <c r="D56" s="472" t="s">
        <v>471</v>
      </c>
      <c r="E56" s="674">
        <v>0</v>
      </c>
      <c r="F56" s="674">
        <v>0</v>
      </c>
      <c r="G56" s="674">
        <v>0</v>
      </c>
      <c r="H56" s="674">
        <v>0</v>
      </c>
      <c r="I56" s="674">
        <v>0</v>
      </c>
      <c r="J56" s="675">
        <f t="shared" si="91"/>
        <v>0</v>
      </c>
      <c r="K56" s="835">
        <v>0</v>
      </c>
      <c r="L56" s="835">
        <v>0</v>
      </c>
      <c r="M56" s="835">
        <v>0</v>
      </c>
      <c r="N56" s="835">
        <v>0</v>
      </c>
      <c r="O56" s="835">
        <v>0</v>
      </c>
      <c r="P56" s="836">
        <f t="shared" si="107"/>
        <v>0</v>
      </c>
      <c r="Q56" s="676">
        <v>0.24803344498942384</v>
      </c>
      <c r="R56" s="676">
        <v>0.19227936940806462</v>
      </c>
      <c r="S56" s="676">
        <v>0.21279839084369739</v>
      </c>
      <c r="T56" s="676">
        <v>0.23239520906873995</v>
      </c>
      <c r="U56" s="676">
        <v>0.22455648177872292</v>
      </c>
      <c r="V56" s="676">
        <f t="shared" si="24"/>
        <v>1.1100628960886487</v>
      </c>
      <c r="W56" s="374">
        <f t="shared" si="84"/>
        <v>0.25927824738453464</v>
      </c>
      <c r="X56" s="333">
        <f t="shared" si="85"/>
        <v>0.20099651444365607</v>
      </c>
      <c r="Y56" s="333">
        <f t="shared" si="86"/>
        <v>0.2224457827715762</v>
      </c>
      <c r="Z56" s="333">
        <f t="shared" si="87"/>
        <v>0.24293103903981453</v>
      </c>
      <c r="AA56" s="333">
        <f t="shared" si="88"/>
        <v>0.2347369365325192</v>
      </c>
      <c r="AB56" s="333">
        <f t="shared" si="92"/>
        <v>1.1603885201721007</v>
      </c>
      <c r="AC56" s="374">
        <f>W56*($BN56*'Input| Real Cost Escalation'!E$22+'Calc| Project Costs '!$BO56*'Input| Real Cost Escalation'!E$23+'Calc| Project Costs '!$BP56*'Input| Real Cost Escalation'!E$24)</f>
        <v>5.0926678916390139E-3</v>
      </c>
      <c r="AD56" s="333">
        <f>X56*($BN56*'Input| Real Cost Escalation'!F$22+'Calc| Project Costs '!$BO56*'Input| Real Cost Escalation'!F$23+'Calc| Project Costs '!$BP56*'Input| Real Cost Escalation'!F$24)</f>
        <v>5.7299068662039687E-3</v>
      </c>
      <c r="AE56" s="333">
        <f>Y56*($BN56*'Input| Real Cost Escalation'!G$22+'Calc| Project Costs '!$BO56*'Input| Real Cost Escalation'!G$23+'Calc| Project Costs '!$BP56*'Input| Real Cost Escalation'!G$24)</f>
        <v>8.4233348537340481E-3</v>
      </c>
      <c r="AF56" s="333">
        <f>Z56*($BN56*'Input| Real Cost Escalation'!H$22+'Calc| Project Costs '!$BO56*'Input| Real Cost Escalation'!H$23+'Calc| Project Costs '!$BP56*'Input| Real Cost Escalation'!H$24)</f>
        <v>1.2097283601000763E-2</v>
      </c>
      <c r="AG56" s="333">
        <f>AA56*($BN56*'Input| Real Cost Escalation'!I$22+'Calc| Project Costs '!$BO56*'Input| Real Cost Escalation'!I$23+'Calc| Project Costs '!$BP56*'Input| Real Cost Escalation'!I$24)</f>
        <v>1.4456363297819685E-2</v>
      </c>
      <c r="AH56" s="441">
        <f t="shared" si="93"/>
        <v>4.5799556510397479E-2</v>
      </c>
      <c r="AI56" s="374">
        <f t="shared" si="94"/>
        <v>0.26437091527617368</v>
      </c>
      <c r="AJ56" s="333">
        <f t="shared" si="95"/>
        <v>0.20672642130986005</v>
      </c>
      <c r="AK56" s="333">
        <f t="shared" si="96"/>
        <v>0.23086911762531026</v>
      </c>
      <c r="AL56" s="333">
        <f t="shared" si="97"/>
        <v>0.25502832264081532</v>
      </c>
      <c r="AM56" s="333">
        <f t="shared" si="98"/>
        <v>0.24919329983033889</v>
      </c>
      <c r="AN56" s="335">
        <f t="shared" si="99"/>
        <v>1.2061880766824982</v>
      </c>
      <c r="AO56" s="333">
        <f>AI56/AI$102*'Input| Overheads'!C$53</f>
        <v>1.3187756929546612E-2</v>
      </c>
      <c r="AP56" s="333">
        <f>AJ56/AJ$102*'Input| Overheads'!D$53</f>
        <v>8.3047191519062188E-3</v>
      </c>
      <c r="AQ56" s="333">
        <f>AK56/AK$102*'Input| Overheads'!E$53</f>
        <v>1.1643447778172167E-2</v>
      </c>
      <c r="AR56" s="333">
        <f>AL56/AL$102*'Input| Overheads'!F$53</f>
        <v>1.1593496183589343E-2</v>
      </c>
      <c r="AS56" s="333">
        <f>AM56/AM$102*'Input| Overheads'!G$53</f>
        <v>1.305189036053358E-2</v>
      </c>
      <c r="AT56" s="473">
        <f t="shared" si="27"/>
        <v>5.7781310403747919E-2</v>
      </c>
      <c r="AU56" s="441">
        <f t="shared" si="100"/>
        <v>0.27755867220572028</v>
      </c>
      <c r="AV56" s="441">
        <f t="shared" si="101"/>
        <v>0.21503114046176627</v>
      </c>
      <c r="AW56" s="441">
        <f t="shared" si="102"/>
        <v>0.24251256540348243</v>
      </c>
      <c r="AX56" s="441">
        <f t="shared" si="103"/>
        <v>0.26662181882440467</v>
      </c>
      <c r="AY56" s="441">
        <f t="shared" si="104"/>
        <v>0.26224519019087245</v>
      </c>
      <c r="AZ56" s="473">
        <f t="shared" si="105"/>
        <v>1.2639693870862461</v>
      </c>
      <c r="BA56" s="417"/>
      <c r="BB56" s="417"/>
      <c r="BC56" s="417"/>
      <c r="BD56" s="417"/>
      <c r="BE56" s="417"/>
      <c r="BF56" s="445"/>
      <c r="BG56" s="441">
        <f t="shared" si="28"/>
        <v>0.27755867220572028</v>
      </c>
      <c r="BH56" s="441">
        <f t="shared" si="29"/>
        <v>0.21503114046176627</v>
      </c>
      <c r="BI56" s="441">
        <f t="shared" si="30"/>
        <v>0.24251256540348243</v>
      </c>
      <c r="BJ56" s="441">
        <f t="shared" si="31"/>
        <v>0.26662181882440467</v>
      </c>
      <c r="BK56" s="441">
        <f t="shared" si="32"/>
        <v>0.26224519019087245</v>
      </c>
      <c r="BL56" s="473">
        <f t="shared" si="33"/>
        <v>1.2639693870862461</v>
      </c>
      <c r="BM56" s="313"/>
      <c r="BN56" s="506">
        <f t="shared" si="108"/>
        <v>1</v>
      </c>
      <c r="BO56" s="505"/>
      <c r="BP56" s="507">
        <v>0</v>
      </c>
      <c r="BQ56" s="313"/>
      <c r="BR56" s="839" t="s">
        <v>501</v>
      </c>
      <c r="BS56" s="344" t="s">
        <v>114</v>
      </c>
      <c r="BT56" s="344" t="s">
        <v>462</v>
      </c>
      <c r="BU56" s="840" t="s">
        <v>757</v>
      </c>
      <c r="BV56" s="882" t="str">
        <f t="shared" si="106"/>
        <v>IT-IT System</v>
      </c>
      <c r="BW56" s="882" t="s">
        <v>747</v>
      </c>
      <c r="BY56" s="881" t="s">
        <v>784</v>
      </c>
    </row>
    <row r="57" spans="1:77" x14ac:dyDescent="0.2">
      <c r="A57" s="806">
        <v>51</v>
      </c>
      <c r="B57" s="487" t="s">
        <v>499</v>
      </c>
      <c r="C57" s="807" t="s">
        <v>513</v>
      </c>
      <c r="D57" s="472" t="s">
        <v>471</v>
      </c>
      <c r="E57" s="674">
        <v>0</v>
      </c>
      <c r="F57" s="674">
        <v>0</v>
      </c>
      <c r="G57" s="674">
        <v>0</v>
      </c>
      <c r="H57" s="674">
        <v>0</v>
      </c>
      <c r="I57" s="674">
        <v>0</v>
      </c>
      <c r="J57" s="675">
        <f t="shared" si="91"/>
        <v>0</v>
      </c>
      <c r="K57" s="835">
        <v>0</v>
      </c>
      <c r="L57" s="835">
        <v>0</v>
      </c>
      <c r="M57" s="835">
        <v>0</v>
      </c>
      <c r="N57" s="835">
        <v>0</v>
      </c>
      <c r="O57" s="835">
        <v>0</v>
      </c>
      <c r="P57" s="836">
        <f t="shared" si="107"/>
        <v>0</v>
      </c>
      <c r="Q57" s="676">
        <v>0.42282064974871802</v>
      </c>
      <c r="R57" s="676">
        <v>0.18604108588943594</v>
      </c>
      <c r="S57" s="676">
        <v>0.16912825989948724</v>
      </c>
      <c r="T57" s="676">
        <v>0</v>
      </c>
      <c r="U57" s="676">
        <v>0</v>
      </c>
      <c r="V57" s="676">
        <f t="shared" si="24"/>
        <v>0.77798999553764114</v>
      </c>
      <c r="W57" s="374">
        <f t="shared" si="84"/>
        <v>0.44198957535550237</v>
      </c>
      <c r="X57" s="333">
        <f t="shared" si="85"/>
        <v>0.19447541315642106</v>
      </c>
      <c r="Y57" s="333">
        <f t="shared" si="86"/>
        <v>0.17679583014220099</v>
      </c>
      <c r="Z57" s="333">
        <f t="shared" si="87"/>
        <v>0</v>
      </c>
      <c r="AA57" s="333">
        <f t="shared" si="88"/>
        <v>0</v>
      </c>
      <c r="AB57" s="333">
        <f t="shared" si="92"/>
        <v>0.81326081865412447</v>
      </c>
      <c r="AC57" s="374">
        <f>W57*($BN57*'Input| Real Cost Escalation'!E$22+'Calc| Project Costs '!$BO57*'Input| Real Cost Escalation'!E$23+'Calc| Project Costs '!$BP57*'Input| Real Cost Escalation'!E$24)</f>
        <v>8.681430631216118E-3</v>
      </c>
      <c r="AD57" s="333">
        <f>X57*($BN57*'Input| Real Cost Escalation'!F$22+'Calc| Project Costs '!$BO57*'Input| Real Cost Escalation'!F$23+'Calc| Project Costs '!$BP57*'Input| Real Cost Escalation'!F$24)</f>
        <v>5.5440066124390515E-3</v>
      </c>
      <c r="AE57" s="333">
        <f>Y57*($BN57*'Input| Real Cost Escalation'!G$22+'Calc| Project Costs '!$BO57*'Input| Real Cost Escalation'!G$23+'Calc| Project Costs '!$BP57*'Input| Real Cost Escalation'!G$24)</f>
        <v>6.6947121203051879E-3</v>
      </c>
      <c r="AF57" s="333">
        <f>Z57*($BN57*'Input| Real Cost Escalation'!H$22+'Calc| Project Costs '!$BO57*'Input| Real Cost Escalation'!H$23+'Calc| Project Costs '!$BP57*'Input| Real Cost Escalation'!H$24)</f>
        <v>0</v>
      </c>
      <c r="AG57" s="333">
        <f>AA57*($BN57*'Input| Real Cost Escalation'!I$22+'Calc| Project Costs '!$BO57*'Input| Real Cost Escalation'!I$23+'Calc| Project Costs '!$BP57*'Input| Real Cost Escalation'!I$24)</f>
        <v>0</v>
      </c>
      <c r="AH57" s="441">
        <f t="shared" si="93"/>
        <v>2.0920149363960357E-2</v>
      </c>
      <c r="AI57" s="374">
        <f t="shared" si="94"/>
        <v>0.4506710059867185</v>
      </c>
      <c r="AJ57" s="333">
        <f t="shared" si="95"/>
        <v>0.20001941976886012</v>
      </c>
      <c r="AK57" s="333">
        <f t="shared" si="96"/>
        <v>0.18349054226250616</v>
      </c>
      <c r="AL57" s="333">
        <f t="shared" si="97"/>
        <v>0</v>
      </c>
      <c r="AM57" s="333">
        <f t="shared" si="98"/>
        <v>0</v>
      </c>
      <c r="AN57" s="335">
        <f t="shared" si="99"/>
        <v>0.83418096801808483</v>
      </c>
      <c r="AO57" s="333">
        <f>AI57/AI$102*'Input| Overheads'!C$53</f>
        <v>2.2481064817354852E-2</v>
      </c>
      <c r="AP57" s="333">
        <f>AJ57/AJ$102*'Input| Overheads'!D$53</f>
        <v>8.0352820678775694E-3</v>
      </c>
      <c r="AQ57" s="333">
        <f>AK57/AK$102*'Input| Overheads'!E$53</f>
        <v>9.2539988396774728E-3</v>
      </c>
      <c r="AR57" s="333">
        <f>AL57/AL$102*'Input| Overheads'!F$53</f>
        <v>0</v>
      </c>
      <c r="AS57" s="333">
        <f>AM57/AM$102*'Input| Overheads'!G$53</f>
        <v>0</v>
      </c>
      <c r="AT57" s="473">
        <f t="shared" si="27"/>
        <v>3.9770345724909895E-2</v>
      </c>
      <c r="AU57" s="441">
        <f t="shared" si="100"/>
        <v>0.47315207080407334</v>
      </c>
      <c r="AV57" s="441">
        <f t="shared" si="101"/>
        <v>0.20805470183673769</v>
      </c>
      <c r="AW57" s="441">
        <f t="shared" si="102"/>
        <v>0.19274454110218364</v>
      </c>
      <c r="AX57" s="441">
        <f t="shared" si="103"/>
        <v>0</v>
      </c>
      <c r="AY57" s="441">
        <f t="shared" si="104"/>
        <v>0</v>
      </c>
      <c r="AZ57" s="473">
        <f t="shared" si="105"/>
        <v>0.87395131374299473</v>
      </c>
      <c r="BA57" s="417"/>
      <c r="BB57" s="417"/>
      <c r="BC57" s="417"/>
      <c r="BD57" s="417"/>
      <c r="BE57" s="417"/>
      <c r="BF57" s="445"/>
      <c r="BG57" s="441">
        <f t="shared" si="28"/>
        <v>0.47315207080407334</v>
      </c>
      <c r="BH57" s="441">
        <f t="shared" si="29"/>
        <v>0.20805470183673769</v>
      </c>
      <c r="BI57" s="441">
        <f t="shared" si="30"/>
        <v>0.19274454110218364</v>
      </c>
      <c r="BJ57" s="441">
        <f t="shared" si="31"/>
        <v>0</v>
      </c>
      <c r="BK57" s="441">
        <f t="shared" si="32"/>
        <v>0</v>
      </c>
      <c r="BL57" s="473">
        <f t="shared" si="33"/>
        <v>0.87395131374299473</v>
      </c>
      <c r="BM57" s="313"/>
      <c r="BN57" s="506">
        <f t="shared" si="108"/>
        <v>1</v>
      </c>
      <c r="BO57" s="505"/>
      <c r="BP57" s="507">
        <v>0</v>
      </c>
      <c r="BQ57" s="313"/>
      <c r="BR57" s="839" t="s">
        <v>501</v>
      </c>
      <c r="BS57" s="344" t="s">
        <v>114</v>
      </c>
      <c r="BT57" s="344" t="s">
        <v>465</v>
      </c>
      <c r="BU57" s="840" t="s">
        <v>757</v>
      </c>
      <c r="BV57" s="882" t="str">
        <f t="shared" si="106"/>
        <v>IT-IT System</v>
      </c>
      <c r="BW57" s="882" t="s">
        <v>747</v>
      </c>
      <c r="BY57" s="881" t="s">
        <v>785</v>
      </c>
    </row>
    <row r="58" spans="1:77" x14ac:dyDescent="0.2">
      <c r="A58" s="806">
        <v>52</v>
      </c>
      <c r="B58" s="487" t="s">
        <v>499</v>
      </c>
      <c r="C58" s="807" t="s">
        <v>514</v>
      </c>
      <c r="D58" s="472" t="s">
        <v>471</v>
      </c>
      <c r="E58" s="674">
        <v>0</v>
      </c>
      <c r="F58" s="674">
        <v>0</v>
      </c>
      <c r="G58" s="674">
        <v>0</v>
      </c>
      <c r="H58" s="674">
        <v>0</v>
      </c>
      <c r="I58" s="674">
        <v>0</v>
      </c>
      <c r="J58" s="675">
        <f t="shared" ref="J58:J63" si="109">SUM(E58:I58)</f>
        <v>0</v>
      </c>
      <c r="K58" s="835">
        <v>0</v>
      </c>
      <c r="L58" s="835">
        <v>0</v>
      </c>
      <c r="M58" s="835">
        <v>0</v>
      </c>
      <c r="N58" s="835">
        <v>0</v>
      </c>
      <c r="O58" s="835">
        <v>0</v>
      </c>
      <c r="P58" s="836">
        <f t="shared" si="107"/>
        <v>0</v>
      </c>
      <c r="Q58" s="676">
        <v>6.0886173563815399E-2</v>
      </c>
      <c r="R58" s="676">
        <v>0.1150072167316513</v>
      </c>
      <c r="S58" s="676">
        <v>0.1006313146401949</v>
      </c>
      <c r="T58" s="676">
        <v>9.2174901645220519E-2</v>
      </c>
      <c r="U58" s="676">
        <v>9.3020542944717968E-2</v>
      </c>
      <c r="V58" s="676">
        <f t="shared" si="24"/>
        <v>0.46172014952560009</v>
      </c>
      <c r="W58" s="374">
        <f t="shared" si="84"/>
        <v>6.3646498851192349E-2</v>
      </c>
      <c r="X58" s="333">
        <f t="shared" si="85"/>
        <v>0.12022116449669665</v>
      </c>
      <c r="Y58" s="333">
        <f t="shared" si="86"/>
        <v>0.10519351893460957</v>
      </c>
      <c r="Z58" s="333">
        <f t="shared" si="87"/>
        <v>9.6353727427499508E-2</v>
      </c>
      <c r="AA58" s="333">
        <f t="shared" si="88"/>
        <v>9.7237706578210528E-2</v>
      </c>
      <c r="AB58" s="333">
        <f t="shared" si="92"/>
        <v>0.48265261628820855</v>
      </c>
      <c r="AC58" s="374">
        <f>W58*($BN58*'Input| Real Cost Escalation'!E$22+'Calc| Project Costs '!$BO58*'Input| Real Cost Escalation'!E$23+'Calc| Project Costs '!$BP58*'Input| Real Cost Escalation'!E$24)</f>
        <v>1.250126010895121E-3</v>
      </c>
      <c r="AD58" s="333">
        <f>X58*($BN58*'Input| Real Cost Escalation'!F$22+'Calc| Project Costs '!$BO58*'Input| Real Cost Escalation'!F$23+'Calc| Project Costs '!$BP58*'Input| Real Cost Escalation'!F$24)</f>
        <v>3.4272040876895953E-3</v>
      </c>
      <c r="AE58" s="333">
        <f>Y58*($BN58*'Input| Real Cost Escalation'!G$22+'Calc| Project Costs '!$BO58*'Input| Real Cost Escalation'!G$23+'Calc| Project Costs '!$BP58*'Input| Real Cost Escalation'!G$24)</f>
        <v>3.9833537115815864E-3</v>
      </c>
      <c r="AF58" s="333">
        <f>Z58*($BN58*'Input| Real Cost Escalation'!H$22+'Calc| Project Costs '!$BO58*'Input| Real Cost Escalation'!H$23+'Calc| Project Costs '!$BP58*'Input| Real Cost Escalation'!H$24)</f>
        <v>4.7981450674689265E-3</v>
      </c>
      <c r="AG58" s="333">
        <f>AA58*($BN58*'Input| Real Cost Escalation'!I$22+'Calc| Project Costs '!$BO58*'Input| Real Cost Escalation'!I$23+'Calc| Project Costs '!$BP58*'Input| Real Cost Escalation'!I$24)</f>
        <v>5.9884210525456179E-3</v>
      </c>
      <c r="AH58" s="441">
        <f t="shared" si="93"/>
        <v>1.9447249930180849E-2</v>
      </c>
      <c r="AI58" s="374">
        <f t="shared" si="94"/>
        <v>6.4896624862087471E-2</v>
      </c>
      <c r="AJ58" s="333">
        <f t="shared" si="95"/>
        <v>0.12364836858438624</v>
      </c>
      <c r="AK58" s="333">
        <f t="shared" si="96"/>
        <v>0.10917687264619115</v>
      </c>
      <c r="AL58" s="333">
        <f t="shared" si="97"/>
        <v>0.10115187249496843</v>
      </c>
      <c r="AM58" s="333">
        <f t="shared" si="98"/>
        <v>0.10322612763075614</v>
      </c>
      <c r="AN58" s="335">
        <f t="shared" si="99"/>
        <v>0.50209986621838942</v>
      </c>
      <c r="AO58" s="333">
        <f>AI58/AI$102*'Input| Overheads'!C$53</f>
        <v>3.2372733336990997E-3</v>
      </c>
      <c r="AP58" s="333">
        <f>AJ58/AJ$102*'Input| Overheads'!D$53</f>
        <v>4.9672652783243152E-3</v>
      </c>
      <c r="AQ58" s="333">
        <f>AK58/AK$102*'Input| Overheads'!E$53</f>
        <v>5.5061293096080955E-3</v>
      </c>
      <c r="AR58" s="333">
        <f>AL58/AL$102*'Input| Overheads'!F$53</f>
        <v>4.5983278860559397E-3</v>
      </c>
      <c r="AS58" s="333">
        <f>AM58/AM$102*'Input| Overheads'!G$53</f>
        <v>5.406630519746599E-3</v>
      </c>
      <c r="AT58" s="473">
        <f t="shared" si="27"/>
        <v>2.3715626327434049E-2</v>
      </c>
      <c r="AU58" s="441">
        <f t="shared" si="100"/>
        <v>6.8133898195786566E-2</v>
      </c>
      <c r="AV58" s="441">
        <f t="shared" si="101"/>
        <v>0.12861563386271055</v>
      </c>
      <c r="AW58" s="441">
        <f t="shared" si="102"/>
        <v>0.11468300195579925</v>
      </c>
      <c r="AX58" s="441">
        <f t="shared" si="103"/>
        <v>0.10575020038102437</v>
      </c>
      <c r="AY58" s="441">
        <f t="shared" si="104"/>
        <v>0.10863275815050275</v>
      </c>
      <c r="AZ58" s="473">
        <f t="shared" si="105"/>
        <v>0.52581549254582349</v>
      </c>
      <c r="BA58" s="417"/>
      <c r="BB58" s="417"/>
      <c r="BC58" s="417"/>
      <c r="BD58" s="417"/>
      <c r="BE58" s="417"/>
      <c r="BF58" s="445"/>
      <c r="BG58" s="441">
        <f t="shared" si="28"/>
        <v>6.8133898195786566E-2</v>
      </c>
      <c r="BH58" s="441">
        <f t="shared" si="29"/>
        <v>0.12861563386271055</v>
      </c>
      <c r="BI58" s="441">
        <f t="shared" si="30"/>
        <v>0.11468300195579925</v>
      </c>
      <c r="BJ58" s="441">
        <f t="shared" si="31"/>
        <v>0.10575020038102437</v>
      </c>
      <c r="BK58" s="441">
        <f t="shared" si="32"/>
        <v>0.10863275815050275</v>
      </c>
      <c r="BL58" s="473">
        <f t="shared" si="33"/>
        <v>0.52581549254582349</v>
      </c>
      <c r="BM58" s="313"/>
      <c r="BN58" s="506">
        <f t="shared" si="108"/>
        <v>1</v>
      </c>
      <c r="BO58" s="505"/>
      <c r="BP58" s="507">
        <v>0</v>
      </c>
      <c r="BQ58" s="313"/>
      <c r="BR58" s="839" t="s">
        <v>501</v>
      </c>
      <c r="BS58" s="344" t="s">
        <v>114</v>
      </c>
      <c r="BT58" s="344" t="s">
        <v>465</v>
      </c>
      <c r="BU58" s="840" t="s">
        <v>757</v>
      </c>
      <c r="BV58" s="882" t="str">
        <f>BR58&amp;"-"&amp;BS58</f>
        <v>IT-IT System</v>
      </c>
      <c r="BW58" s="882" t="s">
        <v>747</v>
      </c>
      <c r="BY58" s="881" t="s">
        <v>784</v>
      </c>
    </row>
    <row r="59" spans="1:77" x14ac:dyDescent="0.2">
      <c r="A59" s="806">
        <v>53</v>
      </c>
      <c r="B59" s="487" t="s">
        <v>499</v>
      </c>
      <c r="C59" s="807" t="s">
        <v>751</v>
      </c>
      <c r="D59" s="472" t="s">
        <v>471</v>
      </c>
      <c r="E59" s="674">
        <v>0</v>
      </c>
      <c r="F59" s="674">
        <v>0</v>
      </c>
      <c r="G59" s="674">
        <v>0</v>
      </c>
      <c r="H59" s="674">
        <v>0</v>
      </c>
      <c r="I59" s="674">
        <v>0</v>
      </c>
      <c r="J59" s="675">
        <f t="shared" si="109"/>
        <v>0</v>
      </c>
      <c r="K59" s="835">
        <v>0</v>
      </c>
      <c r="L59" s="835">
        <v>0</v>
      </c>
      <c r="M59" s="835">
        <v>0</v>
      </c>
      <c r="N59" s="835">
        <v>0</v>
      </c>
      <c r="O59" s="835">
        <v>0</v>
      </c>
      <c r="P59" s="836">
        <f t="shared" ref="P59:P60" si="110">AVERAGE(K59:O59)</f>
        <v>0</v>
      </c>
      <c r="Q59" s="676">
        <v>0</v>
      </c>
      <c r="R59" s="676">
        <v>2.8464286141083695E-2</v>
      </c>
      <c r="S59" s="676">
        <v>2.8464286141083695E-2</v>
      </c>
      <c r="T59" s="676">
        <v>2.4236079643596517E-2</v>
      </c>
      <c r="U59" s="676">
        <v>2.1259422269365544E-2</v>
      </c>
      <c r="V59" s="676">
        <f t="shared" si="24"/>
        <v>0.10242407419512946</v>
      </c>
      <c r="W59" s="374">
        <f t="shared" ref="W59:W60" si="111">Q59*Dec24Jun26CPI</f>
        <v>0</v>
      </c>
      <c r="X59" s="333">
        <f t="shared" ref="X59:X60" si="112">R59*Dec24Jun26CPI</f>
        <v>2.9754738212932418E-2</v>
      </c>
      <c r="Y59" s="333">
        <f t="shared" ref="Y59:Y60" si="113">S59*Dec24Jun26CPI</f>
        <v>2.9754738212932418E-2</v>
      </c>
      <c r="Z59" s="333">
        <f t="shared" ref="Z59:Z60" si="114">T59*Dec24Jun26CPI</f>
        <v>2.5334842459377397E-2</v>
      </c>
      <c r="AA59" s="333">
        <f t="shared" ref="AA59:AA60" si="115">U59*Dec24Jun26CPI</f>
        <v>2.2223235848874659E-2</v>
      </c>
      <c r="AB59" s="333">
        <f t="shared" ref="AB59:AB60" si="116">SUM(W59:AA59)</f>
        <v>0.10706755473411689</v>
      </c>
      <c r="AC59" s="374">
        <f>W59*($BN59*'Input| Real Cost Escalation'!E$22+'Calc| Project Costs '!$BO59*'Input| Real Cost Escalation'!E$23+'Calc| Project Costs '!$BP59*'Input| Real Cost Escalation'!E$24)</f>
        <v>0</v>
      </c>
      <c r="AD59" s="333">
        <f>X59*($BN59*'Input| Real Cost Escalation'!F$22+'Calc| Project Costs '!$BO59*'Input| Real Cost Escalation'!F$23+'Calc| Project Costs '!$BP59*'Input| Real Cost Escalation'!F$24)</f>
        <v>8.4823301170317477E-4</v>
      </c>
      <c r="AE59" s="333">
        <f>Y59*($BN59*'Input| Real Cost Escalation'!G$22+'Calc| Project Costs '!$BO59*'Input| Real Cost Escalation'!G$23+'Calc| Project Costs '!$BP59*'Input| Real Cost Escalation'!G$24)</f>
        <v>1.1267200498473627E-3</v>
      </c>
      <c r="AF59" s="333">
        <f>Z59*($BN59*'Input| Real Cost Escalation'!H$22+'Calc| Project Costs '!$BO59*'Input| Real Cost Escalation'!H$23+'Calc| Project Costs '!$BP59*'Input| Real Cost Escalation'!H$24)</f>
        <v>1.2616040149877013E-3</v>
      </c>
      <c r="AG59" s="333">
        <f>AA59*($BN59*'Input| Real Cost Escalation'!I$22+'Calc| Project Costs '!$BO59*'Input| Real Cost Escalation'!I$23+'Calc| Project Costs '!$BP59*'Input| Real Cost Escalation'!I$24)</f>
        <v>1.3686264114636075E-3</v>
      </c>
      <c r="AH59" s="441">
        <f t="shared" ref="AH59:AH60" si="117">SUM(AC59:AG59)</f>
        <v>4.6051834880018461E-3</v>
      </c>
      <c r="AI59" s="374">
        <f t="shared" ref="AI59:AI60" si="118">W59+AC59</f>
        <v>0</v>
      </c>
      <c r="AJ59" s="333">
        <f t="shared" ref="AJ59:AJ60" si="119">X59+AD59</f>
        <v>3.0602971224635591E-2</v>
      </c>
      <c r="AK59" s="333">
        <f t="shared" ref="AK59:AK60" si="120">Y59+AE59</f>
        <v>3.0881458262779781E-2</v>
      </c>
      <c r="AL59" s="333">
        <f t="shared" ref="AL59:AL60" si="121">Z59+AF59</f>
        <v>2.6596446474365099E-2</v>
      </c>
      <c r="AM59" s="333">
        <f t="shared" ref="AM59:AM60" si="122">AA59+AG59</f>
        <v>2.3591862260338266E-2</v>
      </c>
      <c r="AN59" s="335">
        <f t="shared" ref="AN59:AN60" si="123">AB59+AH59</f>
        <v>0.11167273822211873</v>
      </c>
      <c r="AO59" s="333">
        <f>AI59/AI$102*'Input| Overheads'!C$53</f>
        <v>0</v>
      </c>
      <c r="AP59" s="333">
        <f>AJ59/AJ$102*'Input| Overheads'!D$53</f>
        <v>1.2293981563852678E-3</v>
      </c>
      <c r="AQ59" s="333">
        <f>AK59/AK$102*'Input| Overheads'!E$53</f>
        <v>1.5574480047177185E-3</v>
      </c>
      <c r="AR59" s="333">
        <f>AL59/AL$102*'Input| Overheads'!F$53</f>
        <v>1.2090649285721399E-3</v>
      </c>
      <c r="AS59" s="333">
        <f>AM59/AM$102*'Input| Overheads'!G$53</f>
        <v>1.2356608296948137E-3</v>
      </c>
      <c r="AT59" s="473">
        <f t="shared" si="27"/>
        <v>5.2315719193699404E-3</v>
      </c>
      <c r="AU59" s="441">
        <f t="shared" ref="AU59:AU60" si="124">AI59+AO59</f>
        <v>0</v>
      </c>
      <c r="AV59" s="441">
        <f t="shared" ref="AV59:AV60" si="125">AJ59+AP59</f>
        <v>3.183236938102086E-2</v>
      </c>
      <c r="AW59" s="441">
        <f t="shared" ref="AW59:AW60" si="126">AK59+AQ59</f>
        <v>3.24389062674975E-2</v>
      </c>
      <c r="AX59" s="441">
        <f t="shared" ref="AX59:AX60" si="127">AL59+AR59</f>
        <v>2.7805511402937237E-2</v>
      </c>
      <c r="AY59" s="441">
        <f t="shared" ref="AY59:AY60" si="128">AM59+AS59</f>
        <v>2.4827523090033079E-2</v>
      </c>
      <c r="AZ59" s="473">
        <f t="shared" ref="AZ59:AZ60" si="129">AN59+AT59</f>
        <v>0.11690431014148868</v>
      </c>
      <c r="BA59" s="417"/>
      <c r="BB59" s="417"/>
      <c r="BC59" s="417"/>
      <c r="BD59" s="417"/>
      <c r="BE59" s="417"/>
      <c r="BF59" s="445"/>
      <c r="BG59" s="441">
        <f t="shared" si="28"/>
        <v>0</v>
      </c>
      <c r="BH59" s="441">
        <f t="shared" si="29"/>
        <v>3.183236938102086E-2</v>
      </c>
      <c r="BI59" s="441">
        <f t="shared" si="30"/>
        <v>3.24389062674975E-2</v>
      </c>
      <c r="BJ59" s="441">
        <f t="shared" si="31"/>
        <v>2.7805511402937237E-2</v>
      </c>
      <c r="BK59" s="441">
        <f t="shared" si="32"/>
        <v>2.4827523090033079E-2</v>
      </c>
      <c r="BL59" s="473">
        <f t="shared" si="33"/>
        <v>0.11690431014148869</v>
      </c>
      <c r="BM59" s="313"/>
      <c r="BN59" s="506">
        <f t="shared" si="108"/>
        <v>1</v>
      </c>
      <c r="BO59" s="505"/>
      <c r="BP59" s="507">
        <v>0</v>
      </c>
      <c r="BQ59" s="313"/>
      <c r="BR59" s="839" t="s">
        <v>501</v>
      </c>
      <c r="BS59" s="344" t="s">
        <v>114</v>
      </c>
      <c r="BT59" s="344" t="s">
        <v>465</v>
      </c>
      <c r="BU59" s="840" t="s">
        <v>757</v>
      </c>
      <c r="BV59" s="882" t="str">
        <f>BR59&amp;"-"&amp;BS59</f>
        <v>IT-IT System</v>
      </c>
      <c r="BW59" s="882" t="s">
        <v>747</v>
      </c>
      <c r="BY59" s="881" t="s">
        <v>784</v>
      </c>
    </row>
    <row r="60" spans="1:77" x14ac:dyDescent="0.2">
      <c r="A60" s="806">
        <v>54</v>
      </c>
      <c r="B60" s="487" t="s">
        <v>499</v>
      </c>
      <c r="C60" s="807" t="s">
        <v>752</v>
      </c>
      <c r="D60" s="472" t="s">
        <v>471</v>
      </c>
      <c r="E60" s="674">
        <v>0</v>
      </c>
      <c r="F60" s="674">
        <v>0</v>
      </c>
      <c r="G60" s="674">
        <v>0</v>
      </c>
      <c r="H60" s="674">
        <v>0</v>
      </c>
      <c r="I60" s="674">
        <v>0</v>
      </c>
      <c r="J60" s="675">
        <f t="shared" si="109"/>
        <v>0</v>
      </c>
      <c r="K60" s="835">
        <v>0</v>
      </c>
      <c r="L60" s="835">
        <v>0</v>
      </c>
      <c r="M60" s="835">
        <v>0</v>
      </c>
      <c r="N60" s="835">
        <v>0</v>
      </c>
      <c r="O60" s="835">
        <v>0</v>
      </c>
      <c r="P60" s="836">
        <f t="shared" si="110"/>
        <v>0</v>
      </c>
      <c r="Q60" s="676">
        <v>0</v>
      </c>
      <c r="R60" s="676">
        <v>3.2557190030651287E-2</v>
      </c>
      <c r="S60" s="676">
        <v>0</v>
      </c>
      <c r="T60" s="676">
        <v>3.3453569808118568E-2</v>
      </c>
      <c r="U60" s="676">
        <v>0</v>
      </c>
      <c r="V60" s="676">
        <f t="shared" si="24"/>
        <v>6.6010759838769861E-2</v>
      </c>
      <c r="W60" s="374">
        <f t="shared" si="111"/>
        <v>0</v>
      </c>
      <c r="X60" s="333">
        <f t="shared" si="112"/>
        <v>3.4033197302373683E-2</v>
      </c>
      <c r="Y60" s="333">
        <f t="shared" si="113"/>
        <v>0</v>
      </c>
      <c r="Z60" s="333">
        <f t="shared" si="114"/>
        <v>3.4970215202127342E-2</v>
      </c>
      <c r="AA60" s="333">
        <f t="shared" si="115"/>
        <v>0</v>
      </c>
      <c r="AB60" s="333">
        <f t="shared" si="116"/>
        <v>6.9003412504501024E-2</v>
      </c>
      <c r="AC60" s="374">
        <f>W60*($BN60*'Input| Real Cost Escalation'!E$22+'Calc| Project Costs '!$BO60*'Input| Real Cost Escalation'!E$23+'Calc| Project Costs '!$BP60*'Input| Real Cost Escalation'!E$24)</f>
        <v>0</v>
      </c>
      <c r="AD60" s="333">
        <f>X60*($BN60*'Input| Real Cost Escalation'!F$22+'Calc| Project Costs '!$BO60*'Input| Real Cost Escalation'!F$23+'Calc| Project Costs '!$BP60*'Input| Real Cost Escalation'!F$24)</f>
        <v>9.702011571768339E-4</v>
      </c>
      <c r="AE60" s="333">
        <f>Y60*($BN60*'Input| Real Cost Escalation'!G$22+'Calc| Project Costs '!$BO60*'Input| Real Cost Escalation'!G$23+'Calc| Project Costs '!$BP60*'Input| Real Cost Escalation'!G$24)</f>
        <v>0</v>
      </c>
      <c r="AF60" s="333">
        <f>Z60*($BN60*'Input| Real Cost Escalation'!H$22+'Calc| Project Costs '!$BO60*'Input| Real Cost Escalation'!H$23+'Calc| Project Costs '!$BP60*'Input| Real Cost Escalation'!H$24)</f>
        <v>1.7414185217345937E-3</v>
      </c>
      <c r="AG60" s="333">
        <f>AA60*($BN60*'Input| Real Cost Escalation'!I$22+'Calc| Project Costs '!$BO60*'Input| Real Cost Escalation'!I$23+'Calc| Project Costs '!$BP60*'Input| Real Cost Escalation'!I$24)</f>
        <v>0</v>
      </c>
      <c r="AH60" s="441">
        <f t="shared" si="117"/>
        <v>2.7116196789114277E-3</v>
      </c>
      <c r="AI60" s="374">
        <f t="shared" si="118"/>
        <v>0</v>
      </c>
      <c r="AJ60" s="333">
        <f t="shared" si="119"/>
        <v>3.5003398459550514E-2</v>
      </c>
      <c r="AK60" s="333">
        <f t="shared" si="120"/>
        <v>0</v>
      </c>
      <c r="AL60" s="333">
        <f t="shared" si="121"/>
        <v>3.6711633723861936E-2</v>
      </c>
      <c r="AM60" s="333">
        <f t="shared" si="122"/>
        <v>0</v>
      </c>
      <c r="AN60" s="335">
        <f t="shared" si="123"/>
        <v>7.171503218341245E-2</v>
      </c>
      <c r="AO60" s="333">
        <f>AI60/AI$102*'Input| Overheads'!C$53</f>
        <v>0</v>
      </c>
      <c r="AP60" s="333">
        <f>AJ60/AJ$102*'Input| Overheads'!D$53</f>
        <v>1.4061743618785743E-3</v>
      </c>
      <c r="AQ60" s="333">
        <f>AK60/AK$102*'Input| Overheads'!E$53</f>
        <v>0</v>
      </c>
      <c r="AR60" s="333">
        <f>AL60/AL$102*'Input| Overheads'!F$53</f>
        <v>1.6688977171777338E-3</v>
      </c>
      <c r="AS60" s="333">
        <f>AM60/AM$102*'Input| Overheads'!G$53</f>
        <v>0</v>
      </c>
      <c r="AT60" s="473">
        <f t="shared" si="27"/>
        <v>3.0750720790563082E-3</v>
      </c>
      <c r="AU60" s="441">
        <f t="shared" si="124"/>
        <v>0</v>
      </c>
      <c r="AV60" s="441">
        <f t="shared" si="125"/>
        <v>3.6409572821429086E-2</v>
      </c>
      <c r="AW60" s="441">
        <f t="shared" si="126"/>
        <v>0</v>
      </c>
      <c r="AX60" s="441">
        <f t="shared" si="127"/>
        <v>3.8380531441039673E-2</v>
      </c>
      <c r="AY60" s="441">
        <f t="shared" si="128"/>
        <v>0</v>
      </c>
      <c r="AZ60" s="473">
        <f t="shared" si="129"/>
        <v>7.4790104262468765E-2</v>
      </c>
      <c r="BA60" s="417"/>
      <c r="BB60" s="417"/>
      <c r="BC60" s="417"/>
      <c r="BD60" s="417"/>
      <c r="BE60" s="417"/>
      <c r="BF60" s="445"/>
      <c r="BG60" s="441">
        <f t="shared" si="28"/>
        <v>0</v>
      </c>
      <c r="BH60" s="441">
        <f t="shared" si="29"/>
        <v>3.6409572821429086E-2</v>
      </c>
      <c r="BI60" s="441">
        <f t="shared" si="30"/>
        <v>0</v>
      </c>
      <c r="BJ60" s="441">
        <f t="shared" si="31"/>
        <v>3.8380531441039673E-2</v>
      </c>
      <c r="BK60" s="441">
        <f t="shared" si="32"/>
        <v>0</v>
      </c>
      <c r="BL60" s="473">
        <f t="shared" si="33"/>
        <v>7.4790104262468765E-2</v>
      </c>
      <c r="BM60" s="313"/>
      <c r="BN60" s="506">
        <f t="shared" si="108"/>
        <v>1</v>
      </c>
      <c r="BO60" s="505"/>
      <c r="BP60" s="507">
        <v>0</v>
      </c>
      <c r="BQ60" s="313"/>
      <c r="BR60" s="839" t="s">
        <v>501</v>
      </c>
      <c r="BS60" s="344" t="s">
        <v>114</v>
      </c>
      <c r="BT60" s="344" t="s">
        <v>465</v>
      </c>
      <c r="BU60" s="840" t="s">
        <v>757</v>
      </c>
      <c r="BV60" s="882" t="str">
        <f>BR60&amp;"-"&amp;BS60</f>
        <v>IT-IT System</v>
      </c>
      <c r="BW60" s="882" t="s">
        <v>747</v>
      </c>
      <c r="BY60" s="881" t="s">
        <v>784</v>
      </c>
    </row>
    <row r="61" spans="1:77" x14ac:dyDescent="0.2">
      <c r="A61" s="806">
        <v>55</v>
      </c>
      <c r="B61" s="487" t="s">
        <v>499</v>
      </c>
      <c r="C61" s="807" t="s">
        <v>770</v>
      </c>
      <c r="D61" s="472" t="s">
        <v>471</v>
      </c>
      <c r="E61" s="674">
        <v>0</v>
      </c>
      <c r="F61" s="674">
        <v>0</v>
      </c>
      <c r="G61" s="674">
        <v>0</v>
      </c>
      <c r="H61" s="674">
        <v>0</v>
      </c>
      <c r="I61" s="674">
        <v>0</v>
      </c>
      <c r="J61" s="675">
        <f t="shared" si="109"/>
        <v>0</v>
      </c>
      <c r="K61" s="835">
        <v>0</v>
      </c>
      <c r="L61" s="835">
        <v>0</v>
      </c>
      <c r="M61" s="835">
        <v>0</v>
      </c>
      <c r="N61" s="835">
        <v>0</v>
      </c>
      <c r="O61" s="835">
        <v>0</v>
      </c>
      <c r="P61" s="836">
        <f t="shared" ref="P61" si="130">AVERAGE(K61:O61)</f>
        <v>0</v>
      </c>
      <c r="Q61" s="676">
        <v>0</v>
      </c>
      <c r="R61" s="676">
        <v>0</v>
      </c>
      <c r="S61" s="676">
        <v>0</v>
      </c>
      <c r="T61" s="676">
        <v>4.0252525856077956E-2</v>
      </c>
      <c r="U61" s="676">
        <v>5.882280879304165E-2</v>
      </c>
      <c r="V61" s="676">
        <f t="shared" si="24"/>
        <v>9.9075334649119606E-2</v>
      </c>
      <c r="W61" s="374">
        <f t="shared" ref="W61" si="131">Q61*Dec24Jun26CPI</f>
        <v>0</v>
      </c>
      <c r="X61" s="333">
        <f t="shared" ref="X61" si="132">R61*Dec24Jun26CPI</f>
        <v>0</v>
      </c>
      <c r="Y61" s="333">
        <f t="shared" ref="Y61" si="133">S61*Dec24Jun26CPI</f>
        <v>0</v>
      </c>
      <c r="Z61" s="333">
        <f t="shared" ref="Z61" si="134">T61*Dec24Jun26CPI</f>
        <v>4.2077407573843824E-2</v>
      </c>
      <c r="AA61" s="333">
        <f t="shared" ref="AA61" si="135">U61*Dec24Jun26CPI</f>
        <v>6.1489589723457486E-2</v>
      </c>
      <c r="AB61" s="333">
        <f t="shared" ref="AB61" si="136">SUM(W61:AA61)</f>
        <v>0.10356699729730132</v>
      </c>
      <c r="AC61" s="374">
        <f>W61*($BN61*'Input| Real Cost Escalation'!E$22+'Calc| Project Costs '!$BO61*'Input| Real Cost Escalation'!E$23+'Calc| Project Costs '!$BP61*'Input| Real Cost Escalation'!E$24)</f>
        <v>0</v>
      </c>
      <c r="AD61" s="333">
        <f>X61*($BN61*'Input| Real Cost Escalation'!F$22+'Calc| Project Costs '!$BO61*'Input| Real Cost Escalation'!F$23+'Calc| Project Costs '!$BP61*'Input| Real Cost Escalation'!F$24)</f>
        <v>0</v>
      </c>
      <c r="AE61" s="333">
        <f>Y61*($BN61*'Input| Real Cost Escalation'!G$22+'Calc| Project Costs '!$BO61*'Input| Real Cost Escalation'!G$23+'Calc| Project Costs '!$BP61*'Input| Real Cost Escalation'!G$24)</f>
        <v>0</v>
      </c>
      <c r="AF61" s="333">
        <f>Z61*($BN61*'Input| Real Cost Escalation'!H$22+'Calc| Project Costs '!$BO61*'Input| Real Cost Escalation'!H$23+'Calc| Project Costs '!$BP61*'Input| Real Cost Escalation'!H$24)</f>
        <v>2.0953367450598248E-3</v>
      </c>
      <c r="AG61" s="333">
        <f>AA61*($BN61*'Input| Real Cost Escalation'!I$22+'Calc| Project Costs '!$BO61*'Input| Real Cost Escalation'!I$23+'Calc| Project Costs '!$BP61*'Input| Real Cost Escalation'!I$24)</f>
        <v>3.7868597128643011E-3</v>
      </c>
      <c r="AH61" s="441">
        <f t="shared" ref="AH61" si="137">SUM(AC61:AG61)</f>
        <v>5.8821964579241258E-3</v>
      </c>
      <c r="AI61" s="374">
        <f t="shared" ref="AI61" si="138">W61+AC61</f>
        <v>0</v>
      </c>
      <c r="AJ61" s="333">
        <f t="shared" ref="AJ61" si="139">X61+AD61</f>
        <v>0</v>
      </c>
      <c r="AK61" s="333">
        <f t="shared" ref="AK61" si="140">Y61+AE61</f>
        <v>0</v>
      </c>
      <c r="AL61" s="333">
        <f t="shared" ref="AL61" si="141">Z61+AF61</f>
        <v>4.4172744318903646E-2</v>
      </c>
      <c r="AM61" s="333">
        <f t="shared" ref="AM61" si="142">AA61+AG61</f>
        <v>6.5276449436321785E-2</v>
      </c>
      <c r="AN61" s="335">
        <f t="shared" ref="AN61" si="143">AB61+AH61</f>
        <v>0.10944919375522544</v>
      </c>
      <c r="AO61" s="333">
        <f>AI61/AI$102*'Input| Overheads'!C$53</f>
        <v>0</v>
      </c>
      <c r="AP61" s="333">
        <f>AJ61/AJ$102*'Input| Overheads'!D$53</f>
        <v>0</v>
      </c>
      <c r="AQ61" s="333">
        <f>AK61/AK$102*'Input| Overheads'!E$53</f>
        <v>0</v>
      </c>
      <c r="AR61" s="333">
        <f>AL61/AL$102*'Input| Overheads'!F$53</f>
        <v>2.0080771318923187E-3</v>
      </c>
      <c r="AS61" s="333">
        <f>AM61/AM$102*'Input| Overheads'!G$53</f>
        <v>3.4189565359415762E-3</v>
      </c>
      <c r="AT61" s="473">
        <f t="shared" si="27"/>
        <v>5.4270336678338953E-3</v>
      </c>
      <c r="AU61" s="441">
        <f t="shared" ref="AU61" si="144">AI61+AO61</f>
        <v>0</v>
      </c>
      <c r="AV61" s="441">
        <f t="shared" ref="AV61" si="145">AJ61+AP61</f>
        <v>0</v>
      </c>
      <c r="AW61" s="441">
        <f t="shared" ref="AW61" si="146">AK61+AQ61</f>
        <v>0</v>
      </c>
      <c r="AX61" s="441">
        <f t="shared" ref="AX61" si="147">AL61+AR61</f>
        <v>4.6180821450795967E-2</v>
      </c>
      <c r="AY61" s="441">
        <f t="shared" ref="AY61" si="148">AM61+AS61</f>
        <v>6.8695405972263354E-2</v>
      </c>
      <c r="AZ61" s="473">
        <f t="shared" ref="AZ61" si="149">AN61+AT61</f>
        <v>0.11487622742305933</v>
      </c>
      <c r="BA61" s="417"/>
      <c r="BB61" s="417"/>
      <c r="BC61" s="417"/>
      <c r="BD61" s="417"/>
      <c r="BE61" s="417"/>
      <c r="BF61" s="445"/>
      <c r="BG61" s="441">
        <f t="shared" si="28"/>
        <v>0</v>
      </c>
      <c r="BH61" s="441">
        <f t="shared" si="29"/>
        <v>0</v>
      </c>
      <c r="BI61" s="441">
        <f t="shared" si="30"/>
        <v>0</v>
      </c>
      <c r="BJ61" s="441">
        <f t="shared" si="31"/>
        <v>4.6180821450795967E-2</v>
      </c>
      <c r="BK61" s="441">
        <f t="shared" si="32"/>
        <v>6.8695405972263354E-2</v>
      </c>
      <c r="BL61" s="473">
        <f t="shared" si="33"/>
        <v>0.11487622742305932</v>
      </c>
      <c r="BM61" s="313"/>
      <c r="BN61" s="506">
        <f t="shared" si="108"/>
        <v>1</v>
      </c>
      <c r="BO61" s="505"/>
      <c r="BP61" s="507">
        <v>0</v>
      </c>
      <c r="BQ61" s="313"/>
      <c r="BR61" s="839" t="s">
        <v>501</v>
      </c>
      <c r="BS61" s="344" t="s">
        <v>114</v>
      </c>
      <c r="BT61" s="344" t="s">
        <v>465</v>
      </c>
      <c r="BU61" s="840" t="s">
        <v>757</v>
      </c>
      <c r="BV61" s="882" t="str">
        <f>BR61&amp;"-"&amp;BS61</f>
        <v>IT-IT System</v>
      </c>
      <c r="BW61" s="882" t="s">
        <v>747</v>
      </c>
      <c r="BY61" s="881" t="s">
        <v>784</v>
      </c>
    </row>
    <row r="62" spans="1:77" x14ac:dyDescent="0.2">
      <c r="A62" s="806">
        <v>56</v>
      </c>
      <c r="B62" s="487" t="s">
        <v>499</v>
      </c>
      <c r="C62" s="807" t="s">
        <v>753</v>
      </c>
      <c r="D62" s="472" t="s">
        <v>471</v>
      </c>
      <c r="E62" s="674">
        <v>0</v>
      </c>
      <c r="F62" s="674">
        <v>0</v>
      </c>
      <c r="G62" s="674">
        <v>0</v>
      </c>
      <c r="H62" s="674">
        <v>0</v>
      </c>
      <c r="I62" s="674">
        <v>0</v>
      </c>
      <c r="J62" s="675">
        <f t="shared" si="109"/>
        <v>0</v>
      </c>
      <c r="K62" s="835">
        <v>0</v>
      </c>
      <c r="L62" s="835">
        <v>0</v>
      </c>
      <c r="M62" s="835">
        <v>0</v>
      </c>
      <c r="N62" s="835">
        <v>0</v>
      </c>
      <c r="O62" s="835">
        <v>0</v>
      </c>
      <c r="P62" s="836">
        <f t="shared" ref="P62" si="150">AVERAGE(K62:O62)</f>
        <v>0</v>
      </c>
      <c r="Q62" s="676">
        <v>0</v>
      </c>
      <c r="R62" s="676">
        <v>0</v>
      </c>
      <c r="S62" s="676">
        <v>5.7233003149986472E-2</v>
      </c>
      <c r="T62" s="676">
        <v>0</v>
      </c>
      <c r="U62" s="676">
        <v>5.3782786648036936E-2</v>
      </c>
      <c r="V62" s="676">
        <f t="shared" si="24"/>
        <v>0.1110157897980234</v>
      </c>
      <c r="W62" s="374">
        <f t="shared" ref="W62" si="151">Q62*Dec24Jun26CPI</f>
        <v>0</v>
      </c>
      <c r="X62" s="333">
        <f t="shared" ref="X62" si="152">R62*Dec24Jun26CPI</f>
        <v>0</v>
      </c>
      <c r="Y62" s="333">
        <f t="shared" ref="Y62" si="153">S62*Dec24Jun26CPI</f>
        <v>5.9827708920120799E-2</v>
      </c>
      <c r="Z62" s="333">
        <f t="shared" ref="Z62" si="154">T62*Dec24Jun26CPI</f>
        <v>0</v>
      </c>
      <c r="AA62" s="333">
        <f t="shared" ref="AA62" si="155">U62*Dec24Jun26CPI</f>
        <v>5.6221073985219902E-2</v>
      </c>
      <c r="AB62" s="333">
        <f t="shared" ref="AB62" si="156">SUM(W62:AA62)</f>
        <v>0.11604878290534071</v>
      </c>
      <c r="AC62" s="374">
        <f>W62*($BN62*'Input| Real Cost Escalation'!E$22+'Calc| Project Costs '!$BO62*'Input| Real Cost Escalation'!E$23+'Calc| Project Costs '!$BP62*'Input| Real Cost Escalation'!E$24)</f>
        <v>0</v>
      </c>
      <c r="AD62" s="333">
        <f>X62*($BN62*'Input| Real Cost Escalation'!F$22+'Calc| Project Costs '!$BO62*'Input| Real Cost Escalation'!F$23+'Calc| Project Costs '!$BP62*'Input| Real Cost Escalation'!F$24)</f>
        <v>0</v>
      </c>
      <c r="AE62" s="333">
        <f>Y62*($BN62*'Input| Real Cost Escalation'!G$22+'Calc| Project Costs '!$BO62*'Input| Real Cost Escalation'!G$23+'Calc| Project Costs '!$BP62*'Input| Real Cost Escalation'!G$24)</f>
        <v>2.2654905815112751E-3</v>
      </c>
      <c r="AF62" s="333">
        <f>Z62*($BN62*'Input| Real Cost Escalation'!H$22+'Calc| Project Costs '!$BO62*'Input| Real Cost Escalation'!H$23+'Calc| Project Costs '!$BP62*'Input| Real Cost Escalation'!H$24)</f>
        <v>0</v>
      </c>
      <c r="AG62" s="333">
        <f>AA62*($BN62*'Input| Real Cost Escalation'!I$22+'Calc| Project Costs '!$BO62*'Input| Real Cost Escalation'!I$23+'Calc| Project Costs '!$BP62*'Input| Real Cost Escalation'!I$24)</f>
        <v>3.4623961721991022E-3</v>
      </c>
      <c r="AH62" s="441">
        <f t="shared" ref="AH62" si="157">SUM(AC62:AG62)</f>
        <v>5.7278867537103768E-3</v>
      </c>
      <c r="AI62" s="374">
        <f t="shared" ref="AI62" si="158">W62+AC62</f>
        <v>0</v>
      </c>
      <c r="AJ62" s="333">
        <f t="shared" ref="AJ62" si="159">X62+AD62</f>
        <v>0</v>
      </c>
      <c r="AK62" s="333">
        <f t="shared" ref="AK62" si="160">Y62+AE62</f>
        <v>6.2093199501632071E-2</v>
      </c>
      <c r="AL62" s="333">
        <f t="shared" ref="AL62" si="161">Z62+AF62</f>
        <v>0</v>
      </c>
      <c r="AM62" s="333">
        <f t="shared" ref="AM62" si="162">AA62+AG62</f>
        <v>5.9683470157419004E-2</v>
      </c>
      <c r="AN62" s="335">
        <f t="shared" ref="AN62" si="163">AB62+AH62</f>
        <v>0.12177666965905108</v>
      </c>
      <c r="AO62" s="333">
        <f>AI62/AI$102*'Input| Overheads'!C$53</f>
        <v>0</v>
      </c>
      <c r="AP62" s="333">
        <f>AJ62/AJ$102*'Input| Overheads'!D$53</f>
        <v>0</v>
      </c>
      <c r="AQ62" s="333">
        <f>AK62/AK$102*'Input| Overheads'!E$53</f>
        <v>3.1315532073468563E-3</v>
      </c>
      <c r="AR62" s="333">
        <f>AL62/AL$102*'Input| Overheads'!F$53</f>
        <v>0</v>
      </c>
      <c r="AS62" s="333">
        <f>AM62/AM$102*'Input| Overheads'!G$53</f>
        <v>3.1260154641443967E-3</v>
      </c>
      <c r="AT62" s="473">
        <f t="shared" si="27"/>
        <v>6.257568671491253E-3</v>
      </c>
      <c r="AU62" s="441">
        <f t="shared" ref="AU62" si="164">AI62+AO62</f>
        <v>0</v>
      </c>
      <c r="AV62" s="441">
        <f t="shared" ref="AV62" si="165">AJ62+AP62</f>
        <v>0</v>
      </c>
      <c r="AW62" s="441">
        <f t="shared" ref="AW62" si="166">AK62+AQ62</f>
        <v>6.5224752708978928E-2</v>
      </c>
      <c r="AX62" s="441">
        <f t="shared" ref="AX62" si="167">AL62+AR62</f>
        <v>0</v>
      </c>
      <c r="AY62" s="441">
        <f t="shared" ref="AY62" si="168">AM62+AS62</f>
        <v>6.2809485621563396E-2</v>
      </c>
      <c r="AZ62" s="473">
        <f t="shared" ref="AZ62" si="169">AN62+AT62</f>
        <v>0.12803423833054234</v>
      </c>
      <c r="BA62" s="417"/>
      <c r="BB62" s="417"/>
      <c r="BC62" s="417"/>
      <c r="BD62" s="417"/>
      <c r="BE62" s="417"/>
      <c r="BF62" s="445"/>
      <c r="BG62" s="441">
        <f t="shared" si="28"/>
        <v>0</v>
      </c>
      <c r="BH62" s="441">
        <f t="shared" si="29"/>
        <v>0</v>
      </c>
      <c r="BI62" s="441">
        <f t="shared" si="30"/>
        <v>6.5224752708978928E-2</v>
      </c>
      <c r="BJ62" s="441">
        <f t="shared" si="31"/>
        <v>0</v>
      </c>
      <c r="BK62" s="441">
        <f t="shared" si="32"/>
        <v>6.2809485621563396E-2</v>
      </c>
      <c r="BL62" s="473">
        <f t="shared" si="33"/>
        <v>0.12803423833054234</v>
      </c>
      <c r="BM62" s="313"/>
      <c r="BN62" s="506">
        <f t="shared" si="108"/>
        <v>1</v>
      </c>
      <c r="BO62" s="505"/>
      <c r="BP62" s="507">
        <v>0</v>
      </c>
      <c r="BQ62" s="313"/>
      <c r="BR62" s="839" t="s">
        <v>501</v>
      </c>
      <c r="BS62" s="344" t="s">
        <v>114</v>
      </c>
      <c r="BT62" s="344" t="s">
        <v>465</v>
      </c>
      <c r="BU62" s="840" t="s">
        <v>757</v>
      </c>
      <c r="BV62" s="882" t="str">
        <f>BR62&amp;"-"&amp;BS62</f>
        <v>IT-IT System</v>
      </c>
      <c r="BW62" s="882" t="s">
        <v>747</v>
      </c>
      <c r="BY62" s="881" t="s">
        <v>784</v>
      </c>
    </row>
    <row r="63" spans="1:77" x14ac:dyDescent="0.2">
      <c r="A63" s="806">
        <v>57</v>
      </c>
      <c r="B63" s="487" t="s">
        <v>515</v>
      </c>
      <c r="C63" s="807" t="s">
        <v>516</v>
      </c>
      <c r="D63" s="472" t="s">
        <v>471</v>
      </c>
      <c r="E63" s="674">
        <v>0</v>
      </c>
      <c r="F63" s="674">
        <v>0</v>
      </c>
      <c r="G63" s="674">
        <v>0</v>
      </c>
      <c r="H63" s="674">
        <v>0</v>
      </c>
      <c r="I63" s="674">
        <v>0</v>
      </c>
      <c r="J63" s="675">
        <f t="shared" si="109"/>
        <v>0</v>
      </c>
      <c r="K63" s="835">
        <v>0</v>
      </c>
      <c r="L63" s="835">
        <v>0</v>
      </c>
      <c r="M63" s="835">
        <v>0</v>
      </c>
      <c r="N63" s="835">
        <v>0</v>
      </c>
      <c r="O63" s="835">
        <v>0</v>
      </c>
      <c r="P63" s="836">
        <f t="shared" ref="P63" si="170">AVERAGE(K63:O63)</f>
        <v>0</v>
      </c>
      <c r="Q63" s="676">
        <v>0.11651309416701396</v>
      </c>
      <c r="R63" s="676">
        <v>0</v>
      </c>
      <c r="S63" s="676">
        <v>1.5565353406294882E-2</v>
      </c>
      <c r="T63" s="676">
        <v>0</v>
      </c>
      <c r="U63" s="676">
        <v>5.0876643580949343E-2</v>
      </c>
      <c r="V63" s="676">
        <f t="shared" si="24"/>
        <v>0.18295509115425818</v>
      </c>
      <c r="W63" s="374">
        <f t="shared" si="84"/>
        <v>0.12179531213728356</v>
      </c>
      <c r="X63" s="333">
        <f t="shared" si="85"/>
        <v>0</v>
      </c>
      <c r="Y63" s="333">
        <f t="shared" si="86"/>
        <v>1.6271021640961034E-2</v>
      </c>
      <c r="Z63" s="333">
        <f t="shared" si="87"/>
        <v>0</v>
      </c>
      <c r="AA63" s="333">
        <f t="shared" si="88"/>
        <v>5.3183178506586708E-2</v>
      </c>
      <c r="AB63" s="333">
        <f t="shared" si="92"/>
        <v>0.19124951228483131</v>
      </c>
      <c r="AC63" s="374">
        <f>W63*($BN63*'Input| Real Cost Escalation'!E$22+'Calc| Project Costs '!$BO63*'Input| Real Cost Escalation'!E$23+'Calc| Project Costs '!$BP63*'Input| Real Cost Escalation'!E$24)</f>
        <v>2.3922680816095823E-3</v>
      </c>
      <c r="AD63" s="333">
        <f>X63*($BN63*'Input| Real Cost Escalation'!F$22+'Calc| Project Costs '!$BO63*'Input| Real Cost Escalation'!F$23+'Calc| Project Costs '!$BP63*'Input| Real Cost Escalation'!F$24)</f>
        <v>0</v>
      </c>
      <c r="AE63" s="333">
        <f>Y63*($BN63*'Input| Real Cost Escalation'!G$22+'Calc| Project Costs '!$BO63*'Input| Real Cost Escalation'!G$23+'Calc| Project Costs '!$BP63*'Input| Real Cost Escalation'!G$24)</f>
        <v>6.161333426352594E-4</v>
      </c>
      <c r="AF63" s="333">
        <f>Z63*($BN63*'Input| Real Cost Escalation'!H$22+'Calc| Project Costs '!$BO63*'Input| Real Cost Escalation'!H$23+'Calc| Project Costs '!$BP63*'Input| Real Cost Escalation'!H$24)</f>
        <v>0</v>
      </c>
      <c r="AG63" s="333">
        <f>AA63*($BN63*'Input| Real Cost Escalation'!I$22+'Calc| Project Costs '!$BO63*'Input| Real Cost Escalation'!I$23+'Calc| Project Costs '!$BP63*'Input| Real Cost Escalation'!I$24)</f>
        <v>3.275306226540545E-3</v>
      </c>
      <c r="AH63" s="441">
        <f t="shared" si="93"/>
        <v>6.2837076507853869E-3</v>
      </c>
      <c r="AI63" s="374">
        <f t="shared" si="94"/>
        <v>0.12418758021889315</v>
      </c>
      <c r="AJ63" s="333">
        <f t="shared" si="95"/>
        <v>0</v>
      </c>
      <c r="AK63" s="333">
        <f t="shared" si="96"/>
        <v>1.6887154983596293E-2</v>
      </c>
      <c r="AL63" s="333">
        <f t="shared" si="97"/>
        <v>0</v>
      </c>
      <c r="AM63" s="333">
        <f t="shared" si="98"/>
        <v>5.645848473312725E-2</v>
      </c>
      <c r="AN63" s="335">
        <f t="shared" si="99"/>
        <v>0.19753321993561671</v>
      </c>
      <c r="AO63" s="333">
        <f>AI63/AI$102*'Input| Overheads'!C$53</f>
        <v>6.1949160325917886E-3</v>
      </c>
      <c r="AP63" s="333">
        <f>AJ63/AJ$102*'Input| Overheads'!D$53</f>
        <v>0</v>
      </c>
      <c r="AQ63" s="333">
        <f>AK63/AK$102*'Input| Overheads'!E$53</f>
        <v>8.5167175755622687E-4</v>
      </c>
      <c r="AR63" s="333">
        <f>AL63/AL$102*'Input| Overheads'!F$53</f>
        <v>0</v>
      </c>
      <c r="AS63" s="333">
        <f>AM63/AM$102*'Input| Overheads'!G$53</f>
        <v>2.9571017886931192E-3</v>
      </c>
      <c r="AT63" s="473">
        <f t="shared" si="27"/>
        <v>1.0003689578841134E-2</v>
      </c>
      <c r="AU63" s="441">
        <f t="shared" si="100"/>
        <v>0.13038249625148493</v>
      </c>
      <c r="AV63" s="441">
        <f t="shared" si="101"/>
        <v>0</v>
      </c>
      <c r="AW63" s="441">
        <f t="shared" si="102"/>
        <v>1.7738826741152521E-2</v>
      </c>
      <c r="AX63" s="441">
        <f t="shared" si="103"/>
        <v>0</v>
      </c>
      <c r="AY63" s="441">
        <f t="shared" si="104"/>
        <v>5.9415586521820371E-2</v>
      </c>
      <c r="AZ63" s="473">
        <f t="shared" si="105"/>
        <v>0.20753690951445783</v>
      </c>
      <c r="BA63" s="417"/>
      <c r="BB63" s="417"/>
      <c r="BC63" s="417"/>
      <c r="BD63" s="417"/>
      <c r="BE63" s="417"/>
      <c r="BF63" s="445"/>
      <c r="BG63" s="441">
        <f t="shared" si="28"/>
        <v>0.13038249625148493</v>
      </c>
      <c r="BH63" s="441">
        <f t="shared" si="29"/>
        <v>0</v>
      </c>
      <c r="BI63" s="441">
        <f t="shared" si="30"/>
        <v>1.7738826741152521E-2</v>
      </c>
      <c r="BJ63" s="441">
        <f t="shared" si="31"/>
        <v>0</v>
      </c>
      <c r="BK63" s="441">
        <f t="shared" si="32"/>
        <v>5.9415586521820371E-2</v>
      </c>
      <c r="BL63" s="473">
        <f t="shared" si="33"/>
        <v>0.2075369095144578</v>
      </c>
      <c r="BM63" s="313"/>
      <c r="BN63" s="506">
        <f>100%-BP63</f>
        <v>1</v>
      </c>
      <c r="BO63" s="505"/>
      <c r="BP63" s="507">
        <v>0</v>
      </c>
      <c r="BQ63" s="313"/>
      <c r="BR63" s="839" t="s">
        <v>501</v>
      </c>
      <c r="BS63" s="344" t="s">
        <v>114</v>
      </c>
      <c r="BT63" s="344" t="s">
        <v>465</v>
      </c>
      <c r="BU63" s="840" t="s">
        <v>517</v>
      </c>
      <c r="BV63" s="882" t="str">
        <f t="shared" si="106"/>
        <v>IT-IT System</v>
      </c>
      <c r="BW63" s="882" t="s">
        <v>748</v>
      </c>
      <c r="BY63" s="881" t="s">
        <v>784</v>
      </c>
    </row>
    <row r="64" spans="1:77" x14ac:dyDescent="0.2">
      <c r="A64" s="806">
        <v>58</v>
      </c>
      <c r="B64" s="487" t="s">
        <v>515</v>
      </c>
      <c r="C64" s="807" t="s">
        <v>518</v>
      </c>
      <c r="D64" s="472" t="s">
        <v>471</v>
      </c>
      <c r="E64" s="674">
        <v>0</v>
      </c>
      <c r="F64" s="674">
        <v>0</v>
      </c>
      <c r="G64" s="674">
        <v>0</v>
      </c>
      <c r="H64" s="674">
        <v>0</v>
      </c>
      <c r="I64" s="674">
        <v>0</v>
      </c>
      <c r="J64" s="675">
        <f t="shared" ref="J64:J70" si="171">SUM(E64:I64)</f>
        <v>0</v>
      </c>
      <c r="K64" s="835">
        <v>0</v>
      </c>
      <c r="L64" s="835">
        <v>0</v>
      </c>
      <c r="M64" s="835">
        <v>0</v>
      </c>
      <c r="N64" s="835">
        <v>0</v>
      </c>
      <c r="O64" s="835">
        <v>0</v>
      </c>
      <c r="P64" s="836">
        <f t="shared" ref="P64:P70" si="172">AVERAGE(K64:O64)</f>
        <v>0</v>
      </c>
      <c r="Q64" s="676">
        <v>0.27172453040880201</v>
      </c>
      <c r="R64" s="676">
        <v>0</v>
      </c>
      <c r="S64" s="676">
        <v>0</v>
      </c>
      <c r="T64" s="676">
        <v>0</v>
      </c>
      <c r="U64" s="676">
        <v>0</v>
      </c>
      <c r="V64" s="676">
        <f t="shared" si="24"/>
        <v>0.27172453040880201</v>
      </c>
      <c r="W64" s="374">
        <f t="shared" si="84"/>
        <v>0.28404338785353711</v>
      </c>
      <c r="X64" s="333">
        <f t="shared" si="85"/>
        <v>0</v>
      </c>
      <c r="Y64" s="333">
        <f t="shared" si="86"/>
        <v>0</v>
      </c>
      <c r="Z64" s="333">
        <f t="shared" si="87"/>
        <v>0</v>
      </c>
      <c r="AA64" s="333">
        <f t="shared" si="88"/>
        <v>0</v>
      </c>
      <c r="AB64" s="333">
        <f t="shared" si="92"/>
        <v>0.28404338785353711</v>
      </c>
      <c r="AC64" s="374">
        <f>W64*($BN64*'Input| Real Cost Escalation'!E$22+'Calc| Project Costs '!$BO64*'Input| Real Cost Escalation'!E$23+'Calc| Project Costs '!$BP64*'Input| Real Cost Escalation'!E$24)</f>
        <v>1.8984186828936542E-3</v>
      </c>
      <c r="AD64" s="333">
        <f>X64*($BN64*'Input| Real Cost Escalation'!F$22+'Calc| Project Costs '!$BO64*'Input| Real Cost Escalation'!F$23+'Calc| Project Costs '!$BP64*'Input| Real Cost Escalation'!F$24)</f>
        <v>0</v>
      </c>
      <c r="AE64" s="333">
        <f>Y64*($BN64*'Input| Real Cost Escalation'!G$22+'Calc| Project Costs '!$BO64*'Input| Real Cost Escalation'!G$23+'Calc| Project Costs '!$BP64*'Input| Real Cost Escalation'!G$24)</f>
        <v>0</v>
      </c>
      <c r="AF64" s="333">
        <f>Z64*($BN64*'Input| Real Cost Escalation'!H$22+'Calc| Project Costs '!$BO64*'Input| Real Cost Escalation'!H$23+'Calc| Project Costs '!$BP64*'Input| Real Cost Escalation'!H$24)</f>
        <v>0</v>
      </c>
      <c r="AG64" s="333">
        <f>AA64*($BN64*'Input| Real Cost Escalation'!I$22+'Calc| Project Costs '!$BO64*'Input| Real Cost Escalation'!I$23+'Calc| Project Costs '!$BP64*'Input| Real Cost Escalation'!I$24)</f>
        <v>0</v>
      </c>
      <c r="AH64" s="441">
        <f t="shared" si="93"/>
        <v>1.8984186828936542E-3</v>
      </c>
      <c r="AI64" s="374">
        <f t="shared" si="94"/>
        <v>0.28594180653643075</v>
      </c>
      <c r="AJ64" s="333">
        <f t="shared" si="95"/>
        <v>0</v>
      </c>
      <c r="AK64" s="333">
        <f t="shared" si="96"/>
        <v>0</v>
      </c>
      <c r="AL64" s="333">
        <f t="shared" si="97"/>
        <v>0</v>
      </c>
      <c r="AM64" s="333">
        <f t="shared" si="98"/>
        <v>0</v>
      </c>
      <c r="AN64" s="335">
        <f t="shared" si="99"/>
        <v>0.28594180653643075</v>
      </c>
      <c r="AO64" s="333">
        <f>AI64/AI$102*'Input| Overheads'!C$53</f>
        <v>1.4263789330451151E-2</v>
      </c>
      <c r="AP64" s="333">
        <f>AJ64/AJ$102*'Input| Overheads'!D$53</f>
        <v>0</v>
      </c>
      <c r="AQ64" s="333">
        <f>AK64/AK$102*'Input| Overheads'!E$53</f>
        <v>0</v>
      </c>
      <c r="AR64" s="333">
        <f>AL64/AL$102*'Input| Overheads'!F$53</f>
        <v>0</v>
      </c>
      <c r="AS64" s="333">
        <f>AM64/AM$102*'Input| Overheads'!G$53</f>
        <v>0</v>
      </c>
      <c r="AT64" s="473">
        <f t="shared" si="27"/>
        <v>1.4263789330451151E-2</v>
      </c>
      <c r="AU64" s="441">
        <f t="shared" si="100"/>
        <v>0.30020559586688189</v>
      </c>
      <c r="AV64" s="441">
        <f t="shared" si="101"/>
        <v>0</v>
      </c>
      <c r="AW64" s="441">
        <f t="shared" si="102"/>
        <v>0</v>
      </c>
      <c r="AX64" s="441">
        <f t="shared" si="103"/>
        <v>0</v>
      </c>
      <c r="AY64" s="441">
        <f t="shared" si="104"/>
        <v>0</v>
      </c>
      <c r="AZ64" s="473">
        <f t="shared" si="105"/>
        <v>0.30020559586688189</v>
      </c>
      <c r="BA64" s="417"/>
      <c r="BB64" s="417"/>
      <c r="BC64" s="417"/>
      <c r="BD64" s="417"/>
      <c r="BE64" s="417"/>
      <c r="BF64" s="445"/>
      <c r="BG64" s="441">
        <f t="shared" si="28"/>
        <v>0.30020559586688189</v>
      </c>
      <c r="BH64" s="441">
        <f t="shared" si="29"/>
        <v>0</v>
      </c>
      <c r="BI64" s="441">
        <f t="shared" si="30"/>
        <v>0</v>
      </c>
      <c r="BJ64" s="441">
        <f t="shared" si="31"/>
        <v>0</v>
      </c>
      <c r="BK64" s="441">
        <f t="shared" si="32"/>
        <v>0</v>
      </c>
      <c r="BL64" s="473">
        <f t="shared" si="33"/>
        <v>0.30020559586688189</v>
      </c>
      <c r="BM64" s="313"/>
      <c r="BN64" s="506">
        <f t="shared" ref="BN64:BN81" si="173">100%-BP64</f>
        <v>0.34027343266130938</v>
      </c>
      <c r="BO64" s="505"/>
      <c r="BP64" s="507">
        <v>0.65972656733869062</v>
      </c>
      <c r="BQ64" s="313"/>
      <c r="BR64" s="839" t="s">
        <v>501</v>
      </c>
      <c r="BS64" s="344" t="s">
        <v>114</v>
      </c>
      <c r="BT64" s="344" t="s">
        <v>465</v>
      </c>
      <c r="BU64" s="840" t="s">
        <v>517</v>
      </c>
      <c r="BV64" s="882" t="str">
        <f t="shared" si="106"/>
        <v>IT-IT System</v>
      </c>
      <c r="BW64" s="882" t="s">
        <v>748</v>
      </c>
      <c r="BY64" s="881" t="s">
        <v>784</v>
      </c>
    </row>
    <row r="65" spans="1:77" x14ac:dyDescent="0.2">
      <c r="A65" s="806">
        <v>59</v>
      </c>
      <c r="B65" s="487" t="s">
        <v>515</v>
      </c>
      <c r="C65" s="807" t="s">
        <v>519</v>
      </c>
      <c r="D65" s="472" t="s">
        <v>471</v>
      </c>
      <c r="E65" s="674">
        <v>0</v>
      </c>
      <c r="F65" s="674">
        <v>0</v>
      </c>
      <c r="G65" s="674">
        <v>0</v>
      </c>
      <c r="H65" s="674">
        <v>0</v>
      </c>
      <c r="I65" s="674">
        <v>0</v>
      </c>
      <c r="J65" s="675">
        <f t="shared" si="171"/>
        <v>0</v>
      </c>
      <c r="K65" s="835">
        <v>0</v>
      </c>
      <c r="L65" s="835">
        <v>0</v>
      </c>
      <c r="M65" s="835">
        <v>0</v>
      </c>
      <c r="N65" s="835">
        <v>0</v>
      </c>
      <c r="O65" s="835">
        <v>0</v>
      </c>
      <c r="P65" s="836">
        <f t="shared" si="172"/>
        <v>0</v>
      </c>
      <c r="Q65" s="676">
        <v>0.2298556802073784</v>
      </c>
      <c r="R65" s="676">
        <v>0</v>
      </c>
      <c r="S65" s="676">
        <v>0</v>
      </c>
      <c r="T65" s="676">
        <v>0</v>
      </c>
      <c r="U65" s="676">
        <v>0</v>
      </c>
      <c r="V65" s="676">
        <f t="shared" si="24"/>
        <v>0.2298556802073784</v>
      </c>
      <c r="W65" s="374">
        <f t="shared" si="84"/>
        <v>0.24027637852665534</v>
      </c>
      <c r="X65" s="333">
        <f t="shared" si="85"/>
        <v>0</v>
      </c>
      <c r="Y65" s="333">
        <f t="shared" si="86"/>
        <v>0</v>
      </c>
      <c r="Z65" s="333">
        <f t="shared" si="87"/>
        <v>0</v>
      </c>
      <c r="AA65" s="333">
        <f t="shared" si="88"/>
        <v>0</v>
      </c>
      <c r="AB65" s="333">
        <f t="shared" si="92"/>
        <v>0.24027637852665534</v>
      </c>
      <c r="AC65" s="374">
        <f>W65*($BN65*'Input| Real Cost Escalation'!E$22+'Calc| Project Costs '!$BO65*'Input| Real Cost Escalation'!E$23+'Calc| Project Costs '!$BP65*'Input| Real Cost Escalation'!E$24)</f>
        <v>3.6776670368554041E-3</v>
      </c>
      <c r="AD65" s="333">
        <f>X65*($BN65*'Input| Real Cost Escalation'!F$22+'Calc| Project Costs '!$BO65*'Input| Real Cost Escalation'!F$23+'Calc| Project Costs '!$BP65*'Input| Real Cost Escalation'!F$24)</f>
        <v>0</v>
      </c>
      <c r="AE65" s="333">
        <f>Y65*($BN65*'Input| Real Cost Escalation'!G$22+'Calc| Project Costs '!$BO65*'Input| Real Cost Escalation'!G$23+'Calc| Project Costs '!$BP65*'Input| Real Cost Escalation'!G$24)</f>
        <v>0</v>
      </c>
      <c r="AF65" s="333">
        <f>Z65*($BN65*'Input| Real Cost Escalation'!H$22+'Calc| Project Costs '!$BO65*'Input| Real Cost Escalation'!H$23+'Calc| Project Costs '!$BP65*'Input| Real Cost Escalation'!H$24)</f>
        <v>0</v>
      </c>
      <c r="AG65" s="333">
        <f>AA65*($BN65*'Input| Real Cost Escalation'!I$22+'Calc| Project Costs '!$BO65*'Input| Real Cost Escalation'!I$23+'Calc| Project Costs '!$BP65*'Input| Real Cost Escalation'!I$24)</f>
        <v>0</v>
      </c>
      <c r="AH65" s="441">
        <f t="shared" si="93"/>
        <v>3.6776670368554041E-3</v>
      </c>
      <c r="AI65" s="374">
        <f t="shared" si="94"/>
        <v>0.24395404556351075</v>
      </c>
      <c r="AJ65" s="333">
        <f t="shared" si="95"/>
        <v>0</v>
      </c>
      <c r="AK65" s="333">
        <f t="shared" si="96"/>
        <v>0</v>
      </c>
      <c r="AL65" s="333">
        <f t="shared" si="97"/>
        <v>0</v>
      </c>
      <c r="AM65" s="333">
        <f t="shared" si="98"/>
        <v>0</v>
      </c>
      <c r="AN65" s="335">
        <f t="shared" si="99"/>
        <v>0.24395404556351075</v>
      </c>
      <c r="AO65" s="333">
        <f>AI65/AI$102*'Input| Overheads'!C$53</f>
        <v>1.2169291207810363E-2</v>
      </c>
      <c r="AP65" s="333">
        <f>AJ65/AJ$102*'Input| Overheads'!D$53</f>
        <v>0</v>
      </c>
      <c r="AQ65" s="333">
        <f>AK65/AK$102*'Input| Overheads'!E$53</f>
        <v>0</v>
      </c>
      <c r="AR65" s="333">
        <f>AL65/AL$102*'Input| Overheads'!F$53</f>
        <v>0</v>
      </c>
      <c r="AS65" s="333">
        <f>AM65/AM$102*'Input| Overheads'!G$53</f>
        <v>0</v>
      </c>
      <c r="AT65" s="473">
        <f t="shared" si="27"/>
        <v>1.2169291207810363E-2</v>
      </c>
      <c r="AU65" s="441">
        <f t="shared" si="100"/>
        <v>0.2561233367713211</v>
      </c>
      <c r="AV65" s="441">
        <f t="shared" si="101"/>
        <v>0</v>
      </c>
      <c r="AW65" s="441">
        <f t="shared" si="102"/>
        <v>0</v>
      </c>
      <c r="AX65" s="441">
        <f t="shared" si="103"/>
        <v>0</v>
      </c>
      <c r="AY65" s="441">
        <f t="shared" si="104"/>
        <v>0</v>
      </c>
      <c r="AZ65" s="473">
        <f t="shared" si="105"/>
        <v>0.2561233367713211</v>
      </c>
      <c r="BA65" s="417"/>
      <c r="BB65" s="417"/>
      <c r="BC65" s="417"/>
      <c r="BD65" s="417"/>
      <c r="BE65" s="417"/>
      <c r="BF65" s="445"/>
      <c r="BG65" s="441">
        <f t="shared" si="28"/>
        <v>0.2561233367713211</v>
      </c>
      <c r="BH65" s="441">
        <f t="shared" si="29"/>
        <v>0</v>
      </c>
      <c r="BI65" s="441">
        <f t="shared" si="30"/>
        <v>0</v>
      </c>
      <c r="BJ65" s="441">
        <f t="shared" si="31"/>
        <v>0</v>
      </c>
      <c r="BK65" s="441">
        <f t="shared" si="32"/>
        <v>0</v>
      </c>
      <c r="BL65" s="473">
        <f t="shared" si="33"/>
        <v>0.2561233367713211</v>
      </c>
      <c r="BM65" s="313"/>
      <c r="BN65" s="506">
        <f t="shared" si="173"/>
        <v>0.77925941214909578</v>
      </c>
      <c r="BO65" s="505"/>
      <c r="BP65" s="507">
        <v>0.22074058785090425</v>
      </c>
      <c r="BQ65" s="313"/>
      <c r="BR65" s="839" t="s">
        <v>501</v>
      </c>
      <c r="BS65" s="344" t="s">
        <v>114</v>
      </c>
      <c r="BT65" s="344" t="s">
        <v>465</v>
      </c>
      <c r="BU65" s="840" t="s">
        <v>517</v>
      </c>
      <c r="BV65" s="882" t="str">
        <f t="shared" si="106"/>
        <v>IT-IT System</v>
      </c>
      <c r="BW65" s="882" t="s">
        <v>748</v>
      </c>
      <c r="BY65" s="881" t="s">
        <v>785</v>
      </c>
    </row>
    <row r="66" spans="1:77" x14ac:dyDescent="0.2">
      <c r="A66" s="806">
        <v>60</v>
      </c>
      <c r="B66" s="487" t="s">
        <v>515</v>
      </c>
      <c r="C66" s="807" t="s">
        <v>520</v>
      </c>
      <c r="D66" s="472" t="s">
        <v>471</v>
      </c>
      <c r="E66" s="674">
        <v>0</v>
      </c>
      <c r="F66" s="674">
        <v>0</v>
      </c>
      <c r="G66" s="674">
        <v>0</v>
      </c>
      <c r="H66" s="674">
        <v>0</v>
      </c>
      <c r="I66" s="674">
        <v>0</v>
      </c>
      <c r="J66" s="675">
        <f t="shared" si="171"/>
        <v>0</v>
      </c>
      <c r="K66" s="835">
        <v>0</v>
      </c>
      <c r="L66" s="835">
        <v>0</v>
      </c>
      <c r="M66" s="835">
        <v>0</v>
      </c>
      <c r="N66" s="835">
        <v>0</v>
      </c>
      <c r="O66" s="835">
        <v>0</v>
      </c>
      <c r="P66" s="836">
        <f t="shared" si="172"/>
        <v>0</v>
      </c>
      <c r="Q66" s="676">
        <v>0.14502514551125847</v>
      </c>
      <c r="R66" s="676">
        <v>0</v>
      </c>
      <c r="S66" s="676">
        <v>0</v>
      </c>
      <c r="T66" s="676">
        <v>0</v>
      </c>
      <c r="U66" s="676">
        <v>0</v>
      </c>
      <c r="V66" s="676">
        <f t="shared" si="24"/>
        <v>0.14502514551125847</v>
      </c>
      <c r="W66" s="374">
        <f t="shared" si="84"/>
        <v>0.15159998102856476</v>
      </c>
      <c r="X66" s="333">
        <f t="shared" si="85"/>
        <v>0</v>
      </c>
      <c r="Y66" s="333">
        <f t="shared" si="86"/>
        <v>0</v>
      </c>
      <c r="Z66" s="333">
        <f t="shared" si="87"/>
        <v>0</v>
      </c>
      <c r="AA66" s="333">
        <f t="shared" si="88"/>
        <v>0</v>
      </c>
      <c r="AB66" s="333">
        <f t="shared" si="92"/>
        <v>0.15159998102856476</v>
      </c>
      <c r="AC66" s="374">
        <f>W66*($BN66*'Input| Real Cost Escalation'!E$22+'Calc| Project Costs '!$BO66*'Input| Real Cost Escalation'!E$23+'Calc| Project Costs '!$BP66*'Input| Real Cost Escalation'!E$24)</f>
        <v>2.9776827155585991E-3</v>
      </c>
      <c r="AD66" s="333">
        <f>X66*($BN66*'Input| Real Cost Escalation'!F$22+'Calc| Project Costs '!$BO66*'Input| Real Cost Escalation'!F$23+'Calc| Project Costs '!$BP66*'Input| Real Cost Escalation'!F$24)</f>
        <v>0</v>
      </c>
      <c r="AE66" s="333">
        <f>Y66*($BN66*'Input| Real Cost Escalation'!G$22+'Calc| Project Costs '!$BO66*'Input| Real Cost Escalation'!G$23+'Calc| Project Costs '!$BP66*'Input| Real Cost Escalation'!G$24)</f>
        <v>0</v>
      </c>
      <c r="AF66" s="333">
        <f>Z66*($BN66*'Input| Real Cost Escalation'!H$22+'Calc| Project Costs '!$BO66*'Input| Real Cost Escalation'!H$23+'Calc| Project Costs '!$BP66*'Input| Real Cost Escalation'!H$24)</f>
        <v>0</v>
      </c>
      <c r="AG66" s="333">
        <f>AA66*($BN66*'Input| Real Cost Escalation'!I$22+'Calc| Project Costs '!$BO66*'Input| Real Cost Escalation'!I$23+'Calc| Project Costs '!$BP66*'Input| Real Cost Escalation'!I$24)</f>
        <v>0</v>
      </c>
      <c r="AH66" s="441">
        <f t="shared" si="93"/>
        <v>2.9776827155585991E-3</v>
      </c>
      <c r="AI66" s="374">
        <f t="shared" si="94"/>
        <v>0.15457766374412335</v>
      </c>
      <c r="AJ66" s="333">
        <f t="shared" si="95"/>
        <v>0</v>
      </c>
      <c r="AK66" s="333">
        <f t="shared" si="96"/>
        <v>0</v>
      </c>
      <c r="AL66" s="333">
        <f t="shared" si="97"/>
        <v>0</v>
      </c>
      <c r="AM66" s="333">
        <f t="shared" si="98"/>
        <v>0</v>
      </c>
      <c r="AN66" s="335">
        <f t="shared" si="99"/>
        <v>0.15457766374412335</v>
      </c>
      <c r="AO66" s="333">
        <f>AI66/AI$102*'Input| Overheads'!C$53</f>
        <v>7.710880957026405E-3</v>
      </c>
      <c r="AP66" s="333">
        <f>AJ66/AJ$102*'Input| Overheads'!D$53</f>
        <v>0</v>
      </c>
      <c r="AQ66" s="333">
        <f>AK66/AK$102*'Input| Overheads'!E$53</f>
        <v>0</v>
      </c>
      <c r="AR66" s="333">
        <f>AL66/AL$102*'Input| Overheads'!F$53</f>
        <v>0</v>
      </c>
      <c r="AS66" s="333">
        <f>AM66/AM$102*'Input| Overheads'!G$53</f>
        <v>0</v>
      </c>
      <c r="AT66" s="473">
        <f t="shared" si="27"/>
        <v>7.710880957026405E-3</v>
      </c>
      <c r="AU66" s="441">
        <f t="shared" si="100"/>
        <v>0.16228854470114976</v>
      </c>
      <c r="AV66" s="441">
        <f t="shared" si="101"/>
        <v>0</v>
      </c>
      <c r="AW66" s="441">
        <f t="shared" si="102"/>
        <v>0</v>
      </c>
      <c r="AX66" s="441">
        <f t="shared" si="103"/>
        <v>0</v>
      </c>
      <c r="AY66" s="441">
        <f t="shared" si="104"/>
        <v>0</v>
      </c>
      <c r="AZ66" s="473">
        <f t="shared" si="105"/>
        <v>0.16228854470114976</v>
      </c>
      <c r="BA66" s="417"/>
      <c r="BB66" s="417"/>
      <c r="BC66" s="417"/>
      <c r="BD66" s="417"/>
      <c r="BE66" s="417"/>
      <c r="BF66" s="445"/>
      <c r="BG66" s="441">
        <f t="shared" si="28"/>
        <v>0.16228854470114976</v>
      </c>
      <c r="BH66" s="441">
        <f t="shared" si="29"/>
        <v>0</v>
      </c>
      <c r="BI66" s="441">
        <f t="shared" si="30"/>
        <v>0</v>
      </c>
      <c r="BJ66" s="441">
        <f t="shared" si="31"/>
        <v>0</v>
      </c>
      <c r="BK66" s="441">
        <f t="shared" si="32"/>
        <v>0</v>
      </c>
      <c r="BL66" s="473">
        <f t="shared" si="33"/>
        <v>0.16228854470114976</v>
      </c>
      <c r="BM66" s="313"/>
      <c r="BN66" s="506">
        <f t="shared" si="173"/>
        <v>1</v>
      </c>
      <c r="BO66" s="505"/>
      <c r="BP66" s="507">
        <v>0</v>
      </c>
      <c r="BQ66" s="313"/>
      <c r="BR66" s="839" t="s">
        <v>501</v>
      </c>
      <c r="BS66" s="344" t="s">
        <v>114</v>
      </c>
      <c r="BT66" s="344" t="s">
        <v>465</v>
      </c>
      <c r="BU66" s="840" t="s">
        <v>517</v>
      </c>
      <c r="BV66" s="882" t="str">
        <f t="shared" si="106"/>
        <v>IT-IT System</v>
      </c>
      <c r="BW66" s="882" t="s">
        <v>748</v>
      </c>
      <c r="BY66" s="881" t="s">
        <v>785</v>
      </c>
    </row>
    <row r="67" spans="1:77" x14ac:dyDescent="0.2">
      <c r="A67" s="806">
        <v>61</v>
      </c>
      <c r="B67" s="487" t="s">
        <v>515</v>
      </c>
      <c r="C67" s="807" t="s">
        <v>521</v>
      </c>
      <c r="D67" s="472" t="s">
        <v>471</v>
      </c>
      <c r="E67" s="674">
        <v>0</v>
      </c>
      <c r="F67" s="674">
        <v>0</v>
      </c>
      <c r="G67" s="674">
        <v>0</v>
      </c>
      <c r="H67" s="674">
        <v>0</v>
      </c>
      <c r="I67" s="674">
        <v>0</v>
      </c>
      <c r="J67" s="675">
        <f t="shared" si="171"/>
        <v>0</v>
      </c>
      <c r="K67" s="835">
        <v>0</v>
      </c>
      <c r="L67" s="835">
        <v>0</v>
      </c>
      <c r="M67" s="835">
        <v>0</v>
      </c>
      <c r="N67" s="835">
        <v>0</v>
      </c>
      <c r="O67" s="835">
        <v>0</v>
      </c>
      <c r="P67" s="836">
        <f t="shared" si="172"/>
        <v>0</v>
      </c>
      <c r="Q67" s="676">
        <v>0.14947911117518989</v>
      </c>
      <c r="R67" s="676">
        <v>0</v>
      </c>
      <c r="S67" s="676">
        <v>0</v>
      </c>
      <c r="T67" s="676">
        <v>0</v>
      </c>
      <c r="U67" s="676">
        <v>0</v>
      </c>
      <c r="V67" s="676">
        <f t="shared" si="24"/>
        <v>0.14947911117518989</v>
      </c>
      <c r="W67" s="374">
        <f t="shared" si="84"/>
        <v>0.15625587092802679</v>
      </c>
      <c r="X67" s="333">
        <f t="shared" si="85"/>
        <v>0</v>
      </c>
      <c r="Y67" s="333">
        <f t="shared" si="86"/>
        <v>0</v>
      </c>
      <c r="Z67" s="333">
        <f t="shared" si="87"/>
        <v>0</v>
      </c>
      <c r="AA67" s="333">
        <f t="shared" si="88"/>
        <v>0</v>
      </c>
      <c r="AB67" s="333">
        <f t="shared" si="92"/>
        <v>0.15625587092802679</v>
      </c>
      <c r="AC67" s="374">
        <f>W67*($BN67*'Input| Real Cost Escalation'!E$22+'Calc| Project Costs '!$BO67*'Input| Real Cost Escalation'!E$23+'Calc| Project Costs '!$BP67*'Input| Real Cost Escalation'!E$24)</f>
        <v>3.0691323502162688E-3</v>
      </c>
      <c r="AD67" s="333">
        <f>X67*($BN67*'Input| Real Cost Escalation'!F$22+'Calc| Project Costs '!$BO67*'Input| Real Cost Escalation'!F$23+'Calc| Project Costs '!$BP67*'Input| Real Cost Escalation'!F$24)</f>
        <v>0</v>
      </c>
      <c r="AE67" s="333">
        <f>Y67*($BN67*'Input| Real Cost Escalation'!G$22+'Calc| Project Costs '!$BO67*'Input| Real Cost Escalation'!G$23+'Calc| Project Costs '!$BP67*'Input| Real Cost Escalation'!G$24)</f>
        <v>0</v>
      </c>
      <c r="AF67" s="333">
        <f>Z67*($BN67*'Input| Real Cost Escalation'!H$22+'Calc| Project Costs '!$BO67*'Input| Real Cost Escalation'!H$23+'Calc| Project Costs '!$BP67*'Input| Real Cost Escalation'!H$24)</f>
        <v>0</v>
      </c>
      <c r="AG67" s="333">
        <f>AA67*($BN67*'Input| Real Cost Escalation'!I$22+'Calc| Project Costs '!$BO67*'Input| Real Cost Escalation'!I$23+'Calc| Project Costs '!$BP67*'Input| Real Cost Escalation'!I$24)</f>
        <v>0</v>
      </c>
      <c r="AH67" s="441">
        <f t="shared" si="93"/>
        <v>3.0691323502162688E-3</v>
      </c>
      <c r="AI67" s="374">
        <f t="shared" si="94"/>
        <v>0.15932500327824306</v>
      </c>
      <c r="AJ67" s="333">
        <f t="shared" si="95"/>
        <v>0</v>
      </c>
      <c r="AK67" s="333">
        <f t="shared" si="96"/>
        <v>0</v>
      </c>
      <c r="AL67" s="333">
        <f t="shared" si="97"/>
        <v>0</v>
      </c>
      <c r="AM67" s="333">
        <f t="shared" si="98"/>
        <v>0</v>
      </c>
      <c r="AN67" s="335">
        <f t="shared" si="99"/>
        <v>0.15932500327824306</v>
      </c>
      <c r="AO67" s="333">
        <f>AI67/AI$102*'Input| Overheads'!C$53</f>
        <v>7.9476950550242727E-3</v>
      </c>
      <c r="AP67" s="333">
        <f>AJ67/AJ$102*'Input| Overheads'!D$53</f>
        <v>0</v>
      </c>
      <c r="AQ67" s="333">
        <f>AK67/AK$102*'Input| Overheads'!E$53</f>
        <v>0</v>
      </c>
      <c r="AR67" s="333">
        <f>AL67/AL$102*'Input| Overheads'!F$53</f>
        <v>0</v>
      </c>
      <c r="AS67" s="333">
        <f>AM67/AM$102*'Input| Overheads'!G$53</f>
        <v>0</v>
      </c>
      <c r="AT67" s="473">
        <f t="shared" si="27"/>
        <v>7.9476950550242727E-3</v>
      </c>
      <c r="AU67" s="441">
        <f t="shared" si="100"/>
        <v>0.16727269833326733</v>
      </c>
      <c r="AV67" s="441">
        <f t="shared" si="101"/>
        <v>0</v>
      </c>
      <c r="AW67" s="441">
        <f t="shared" si="102"/>
        <v>0</v>
      </c>
      <c r="AX67" s="441">
        <f t="shared" si="103"/>
        <v>0</v>
      </c>
      <c r="AY67" s="441">
        <f t="shared" si="104"/>
        <v>0</v>
      </c>
      <c r="AZ67" s="473">
        <f t="shared" si="105"/>
        <v>0.16727269833326733</v>
      </c>
      <c r="BA67" s="417"/>
      <c r="BB67" s="417"/>
      <c r="BC67" s="417"/>
      <c r="BD67" s="417"/>
      <c r="BE67" s="417"/>
      <c r="BF67" s="445"/>
      <c r="BG67" s="441">
        <f t="shared" si="28"/>
        <v>0.16727269833326733</v>
      </c>
      <c r="BH67" s="441">
        <f t="shared" si="29"/>
        <v>0</v>
      </c>
      <c r="BI67" s="441">
        <f t="shared" si="30"/>
        <v>0</v>
      </c>
      <c r="BJ67" s="441">
        <f t="shared" si="31"/>
        <v>0</v>
      </c>
      <c r="BK67" s="441">
        <f t="shared" si="32"/>
        <v>0</v>
      </c>
      <c r="BL67" s="473">
        <f t="shared" si="33"/>
        <v>0.16727269833326733</v>
      </c>
      <c r="BM67" s="313"/>
      <c r="BN67" s="506">
        <f t="shared" si="173"/>
        <v>1</v>
      </c>
      <c r="BO67" s="505"/>
      <c r="BP67" s="507">
        <v>0</v>
      </c>
      <c r="BQ67" s="313"/>
      <c r="BR67" s="839" t="s">
        <v>501</v>
      </c>
      <c r="BS67" s="344" t="s">
        <v>114</v>
      </c>
      <c r="BT67" s="344" t="s">
        <v>465</v>
      </c>
      <c r="BU67" s="840" t="s">
        <v>517</v>
      </c>
      <c r="BV67" s="882" t="str">
        <f t="shared" si="106"/>
        <v>IT-IT System</v>
      </c>
      <c r="BW67" s="882" t="s">
        <v>748</v>
      </c>
      <c r="BY67" s="881" t="s">
        <v>785</v>
      </c>
    </row>
    <row r="68" spans="1:77" x14ac:dyDescent="0.2">
      <c r="A68" s="806">
        <v>62</v>
      </c>
      <c r="B68" s="487" t="s">
        <v>515</v>
      </c>
      <c r="C68" s="807" t="s">
        <v>522</v>
      </c>
      <c r="D68" s="472" t="s">
        <v>471</v>
      </c>
      <c r="E68" s="674">
        <v>0</v>
      </c>
      <c r="F68" s="674">
        <v>0</v>
      </c>
      <c r="G68" s="674">
        <v>0</v>
      </c>
      <c r="H68" s="674">
        <v>0</v>
      </c>
      <c r="I68" s="674">
        <v>0</v>
      </c>
      <c r="J68" s="675">
        <f t="shared" si="171"/>
        <v>0</v>
      </c>
      <c r="K68" s="835">
        <v>0</v>
      </c>
      <c r="L68" s="835">
        <v>0</v>
      </c>
      <c r="M68" s="835">
        <v>0</v>
      </c>
      <c r="N68" s="835">
        <v>0</v>
      </c>
      <c r="O68" s="835">
        <v>0</v>
      </c>
      <c r="P68" s="836">
        <f t="shared" si="172"/>
        <v>0</v>
      </c>
      <c r="Q68" s="676">
        <v>0.10187300967451632</v>
      </c>
      <c r="R68" s="676">
        <v>0.18441039923991087</v>
      </c>
      <c r="S68" s="676">
        <v>0</v>
      </c>
      <c r="T68" s="676">
        <v>0</v>
      </c>
      <c r="U68" s="676">
        <v>0</v>
      </c>
      <c r="V68" s="676">
        <f t="shared" si="24"/>
        <v>0.28628340891442716</v>
      </c>
      <c r="W68" s="374">
        <f t="shared" si="84"/>
        <v>0.10649150724541445</v>
      </c>
      <c r="X68" s="333">
        <f t="shared" si="85"/>
        <v>0.19277079797220567</v>
      </c>
      <c r="Y68" s="333">
        <f t="shared" si="86"/>
        <v>0</v>
      </c>
      <c r="Z68" s="333">
        <f t="shared" si="87"/>
        <v>0</v>
      </c>
      <c r="AA68" s="333">
        <f t="shared" si="88"/>
        <v>0</v>
      </c>
      <c r="AB68" s="333">
        <f t="shared" si="92"/>
        <v>0.29926230521762009</v>
      </c>
      <c r="AC68" s="374">
        <f>W68*($BN68*'Input| Real Cost Escalation'!E$22+'Calc| Project Costs '!$BO68*'Input| Real Cost Escalation'!E$23+'Calc| Project Costs '!$BP68*'Input| Real Cost Escalation'!E$24)</f>
        <v>2.091675198948117E-3</v>
      </c>
      <c r="AD68" s="333">
        <f>X68*($BN68*'Input| Real Cost Escalation'!F$22+'Calc| Project Costs '!$BO68*'Input| Real Cost Escalation'!F$23+'Calc| Project Costs '!$BP68*'Input| Real Cost Escalation'!F$24)</f>
        <v>5.4954123058397232E-3</v>
      </c>
      <c r="AE68" s="333">
        <f>Y68*($BN68*'Input| Real Cost Escalation'!G$22+'Calc| Project Costs '!$BO68*'Input| Real Cost Escalation'!G$23+'Calc| Project Costs '!$BP68*'Input| Real Cost Escalation'!G$24)</f>
        <v>0</v>
      </c>
      <c r="AF68" s="333">
        <f>Z68*($BN68*'Input| Real Cost Escalation'!H$22+'Calc| Project Costs '!$BO68*'Input| Real Cost Escalation'!H$23+'Calc| Project Costs '!$BP68*'Input| Real Cost Escalation'!H$24)</f>
        <v>0</v>
      </c>
      <c r="AG68" s="333">
        <f>AA68*($BN68*'Input| Real Cost Escalation'!I$22+'Calc| Project Costs '!$BO68*'Input| Real Cost Escalation'!I$23+'Calc| Project Costs '!$BP68*'Input| Real Cost Escalation'!I$24)</f>
        <v>0</v>
      </c>
      <c r="AH68" s="441">
        <f t="shared" si="93"/>
        <v>7.5870875047878402E-3</v>
      </c>
      <c r="AI68" s="374">
        <f t="shared" si="94"/>
        <v>0.10858318244436257</v>
      </c>
      <c r="AJ68" s="333">
        <f t="shared" si="95"/>
        <v>0.19826621027804539</v>
      </c>
      <c r="AK68" s="333">
        <f t="shared" si="96"/>
        <v>0</v>
      </c>
      <c r="AL68" s="333">
        <f t="shared" si="97"/>
        <v>0</v>
      </c>
      <c r="AM68" s="333">
        <f t="shared" si="98"/>
        <v>0</v>
      </c>
      <c r="AN68" s="335">
        <f t="shared" si="99"/>
        <v>0.30684939272240791</v>
      </c>
      <c r="AO68" s="333">
        <f>AI68/AI$102*'Input| Overheads'!C$53</f>
        <v>5.416513443685619E-3</v>
      </c>
      <c r="AP68" s="333">
        <f>AJ68/AJ$102*'Input| Overheads'!D$53</f>
        <v>7.964851242715414E-3</v>
      </c>
      <c r="AQ68" s="333">
        <f>AK68/AK$102*'Input| Overheads'!E$53</f>
        <v>0</v>
      </c>
      <c r="AR68" s="333">
        <f>AL68/AL$102*'Input| Overheads'!F$53</f>
        <v>0</v>
      </c>
      <c r="AS68" s="333">
        <f>AM68/AM$102*'Input| Overheads'!G$53</f>
        <v>0</v>
      </c>
      <c r="AT68" s="473">
        <f t="shared" si="27"/>
        <v>1.3381364686401033E-2</v>
      </c>
      <c r="AU68" s="441">
        <f t="shared" si="100"/>
        <v>0.11399969588804819</v>
      </c>
      <c r="AV68" s="441">
        <f t="shared" si="101"/>
        <v>0.20623106152076082</v>
      </c>
      <c r="AW68" s="441">
        <f t="shared" si="102"/>
        <v>0</v>
      </c>
      <c r="AX68" s="441">
        <f t="shared" si="103"/>
        <v>0</v>
      </c>
      <c r="AY68" s="441">
        <f t="shared" si="104"/>
        <v>0</v>
      </c>
      <c r="AZ68" s="473">
        <f t="shared" si="105"/>
        <v>0.32023075740880896</v>
      </c>
      <c r="BA68" s="417"/>
      <c r="BB68" s="417"/>
      <c r="BC68" s="417"/>
      <c r="BD68" s="417"/>
      <c r="BE68" s="417"/>
      <c r="BF68" s="445"/>
      <c r="BG68" s="441">
        <f t="shared" si="28"/>
        <v>0.11399969588804819</v>
      </c>
      <c r="BH68" s="441">
        <f t="shared" si="29"/>
        <v>0.20623106152076082</v>
      </c>
      <c r="BI68" s="441">
        <f t="shared" si="30"/>
        <v>0</v>
      </c>
      <c r="BJ68" s="441">
        <f t="shared" si="31"/>
        <v>0</v>
      </c>
      <c r="BK68" s="441">
        <f t="shared" si="32"/>
        <v>0</v>
      </c>
      <c r="BL68" s="473">
        <f t="shared" si="33"/>
        <v>0.32023075740880902</v>
      </c>
      <c r="BM68" s="313"/>
      <c r="BN68" s="506">
        <f t="shared" si="173"/>
        <v>1</v>
      </c>
      <c r="BO68" s="505"/>
      <c r="BP68" s="507">
        <v>0</v>
      </c>
      <c r="BQ68" s="313"/>
      <c r="BR68" s="839" t="s">
        <v>501</v>
      </c>
      <c r="BS68" s="344" t="s">
        <v>114</v>
      </c>
      <c r="BT68" s="344" t="s">
        <v>465</v>
      </c>
      <c r="BU68" s="840" t="s">
        <v>517</v>
      </c>
      <c r="BV68" s="882" t="str">
        <f t="shared" si="106"/>
        <v>IT-IT System</v>
      </c>
      <c r="BW68" s="882" t="s">
        <v>748</v>
      </c>
      <c r="BY68" s="881" t="s">
        <v>785</v>
      </c>
    </row>
    <row r="69" spans="1:77" x14ac:dyDescent="0.2">
      <c r="A69" s="806">
        <v>63</v>
      </c>
      <c r="B69" s="487" t="s">
        <v>515</v>
      </c>
      <c r="C69" s="807" t="s">
        <v>523</v>
      </c>
      <c r="D69" s="472" t="s">
        <v>471</v>
      </c>
      <c r="E69" s="674">
        <v>0</v>
      </c>
      <c r="F69" s="674">
        <v>0</v>
      </c>
      <c r="G69" s="674">
        <v>0</v>
      </c>
      <c r="H69" s="674">
        <v>0</v>
      </c>
      <c r="I69" s="674">
        <v>0</v>
      </c>
      <c r="J69" s="675">
        <f t="shared" si="171"/>
        <v>0</v>
      </c>
      <c r="K69" s="835">
        <v>0</v>
      </c>
      <c r="L69" s="835">
        <v>0</v>
      </c>
      <c r="M69" s="835">
        <v>0</v>
      </c>
      <c r="N69" s="835">
        <v>0</v>
      </c>
      <c r="O69" s="835">
        <v>0</v>
      </c>
      <c r="P69" s="836">
        <f t="shared" si="172"/>
        <v>0</v>
      </c>
      <c r="Q69" s="676">
        <v>0</v>
      </c>
      <c r="R69" s="676">
        <v>0.11129982278292906</v>
      </c>
      <c r="S69" s="676">
        <v>0</v>
      </c>
      <c r="T69" s="676">
        <v>0</v>
      </c>
      <c r="U69" s="676">
        <v>0</v>
      </c>
      <c r="V69" s="676">
        <f t="shared" si="24"/>
        <v>0.11129982278292906</v>
      </c>
      <c r="W69" s="374">
        <f t="shared" si="84"/>
        <v>0</v>
      </c>
      <c r="X69" s="333">
        <f t="shared" si="85"/>
        <v>0.11634569276170655</v>
      </c>
      <c r="Y69" s="333">
        <f t="shared" si="86"/>
        <v>0</v>
      </c>
      <c r="Z69" s="333">
        <f t="shared" si="87"/>
        <v>0</v>
      </c>
      <c r="AA69" s="333">
        <f t="shared" si="88"/>
        <v>0</v>
      </c>
      <c r="AB69" s="333">
        <f t="shared" si="92"/>
        <v>0.11634569276170655</v>
      </c>
      <c r="AC69" s="374">
        <f>W69*($BN69*'Input| Real Cost Escalation'!E$22+'Calc| Project Costs '!$BO69*'Input| Real Cost Escalation'!E$23+'Calc| Project Costs '!$BP69*'Input| Real Cost Escalation'!E$24)</f>
        <v>0</v>
      </c>
      <c r="AD69" s="333">
        <f>X69*($BN69*'Input| Real Cost Escalation'!F$22+'Calc| Project Costs '!$BO69*'Input| Real Cost Escalation'!F$23+'Calc| Project Costs '!$BP69*'Input| Real Cost Escalation'!F$24)</f>
        <v>3.064723801112665E-3</v>
      </c>
      <c r="AE69" s="333">
        <f>Y69*($BN69*'Input| Real Cost Escalation'!G$22+'Calc| Project Costs '!$BO69*'Input| Real Cost Escalation'!G$23+'Calc| Project Costs '!$BP69*'Input| Real Cost Escalation'!G$24)</f>
        <v>0</v>
      </c>
      <c r="AF69" s="333">
        <f>Z69*($BN69*'Input| Real Cost Escalation'!H$22+'Calc| Project Costs '!$BO69*'Input| Real Cost Escalation'!H$23+'Calc| Project Costs '!$BP69*'Input| Real Cost Escalation'!H$24)</f>
        <v>0</v>
      </c>
      <c r="AG69" s="333">
        <f>AA69*($BN69*'Input| Real Cost Escalation'!I$22+'Calc| Project Costs '!$BO69*'Input| Real Cost Escalation'!I$23+'Calc| Project Costs '!$BP69*'Input| Real Cost Escalation'!I$24)</f>
        <v>0</v>
      </c>
      <c r="AH69" s="441">
        <f t="shared" si="93"/>
        <v>3.064723801112665E-3</v>
      </c>
      <c r="AI69" s="374">
        <f t="shared" si="94"/>
        <v>0</v>
      </c>
      <c r="AJ69" s="333">
        <f t="shared" si="95"/>
        <v>0.11941041656281921</v>
      </c>
      <c r="AK69" s="333">
        <f t="shared" si="96"/>
        <v>0</v>
      </c>
      <c r="AL69" s="333">
        <f t="shared" si="97"/>
        <v>0</v>
      </c>
      <c r="AM69" s="333">
        <f t="shared" si="98"/>
        <v>0</v>
      </c>
      <c r="AN69" s="335">
        <f t="shared" si="99"/>
        <v>0.11941041656281921</v>
      </c>
      <c r="AO69" s="333">
        <f>AI69/AI$102*'Input| Overheads'!C$53</f>
        <v>0</v>
      </c>
      <c r="AP69" s="333">
        <f>AJ69/AJ$102*'Input| Overheads'!D$53</f>
        <v>4.7970161099046968E-3</v>
      </c>
      <c r="AQ69" s="333">
        <f>AK69/AK$102*'Input| Overheads'!E$53</f>
        <v>0</v>
      </c>
      <c r="AR69" s="333">
        <f>AL69/AL$102*'Input| Overheads'!F$53</f>
        <v>0</v>
      </c>
      <c r="AS69" s="333">
        <f>AM69/AM$102*'Input| Overheads'!G$53</f>
        <v>0</v>
      </c>
      <c r="AT69" s="473">
        <f t="shared" si="27"/>
        <v>4.7970161099046968E-3</v>
      </c>
      <c r="AU69" s="441">
        <f t="shared" si="100"/>
        <v>0</v>
      </c>
      <c r="AV69" s="441">
        <f t="shared" si="101"/>
        <v>0.12420743267272391</v>
      </c>
      <c r="AW69" s="441">
        <f t="shared" si="102"/>
        <v>0</v>
      </c>
      <c r="AX69" s="441">
        <f t="shared" si="103"/>
        <v>0</v>
      </c>
      <c r="AY69" s="441">
        <f t="shared" si="104"/>
        <v>0</v>
      </c>
      <c r="AZ69" s="473">
        <f t="shared" si="105"/>
        <v>0.12420743267272391</v>
      </c>
      <c r="BA69" s="417"/>
      <c r="BB69" s="417"/>
      <c r="BC69" s="417"/>
      <c r="BD69" s="417"/>
      <c r="BE69" s="417"/>
      <c r="BF69" s="445"/>
      <c r="BG69" s="441">
        <f t="shared" si="28"/>
        <v>0</v>
      </c>
      <c r="BH69" s="441">
        <f t="shared" si="29"/>
        <v>0.12420743267272391</v>
      </c>
      <c r="BI69" s="441">
        <f t="shared" si="30"/>
        <v>0</v>
      </c>
      <c r="BJ69" s="441">
        <f t="shared" si="31"/>
        <v>0</v>
      </c>
      <c r="BK69" s="441">
        <f t="shared" si="32"/>
        <v>0</v>
      </c>
      <c r="BL69" s="473">
        <f t="shared" si="33"/>
        <v>0.12420743267272391</v>
      </c>
      <c r="BM69" s="313"/>
      <c r="BN69" s="506">
        <f t="shared" si="173"/>
        <v>0.92402132560923189</v>
      </c>
      <c r="BO69" s="505"/>
      <c r="BP69" s="507">
        <v>7.5978674390768108E-2</v>
      </c>
      <c r="BQ69" s="313"/>
      <c r="BR69" s="839" t="s">
        <v>501</v>
      </c>
      <c r="BS69" s="344" t="s">
        <v>114</v>
      </c>
      <c r="BT69" s="344" t="s">
        <v>465</v>
      </c>
      <c r="BU69" s="840" t="s">
        <v>517</v>
      </c>
      <c r="BV69" s="882" t="str">
        <f t="shared" si="106"/>
        <v>IT-IT System</v>
      </c>
      <c r="BW69" s="882" t="s">
        <v>748</v>
      </c>
      <c r="BY69" s="881" t="s">
        <v>785</v>
      </c>
    </row>
    <row r="70" spans="1:77" x14ac:dyDescent="0.2">
      <c r="A70" s="806">
        <v>64</v>
      </c>
      <c r="B70" s="487" t="s">
        <v>515</v>
      </c>
      <c r="C70" s="807" t="s">
        <v>524</v>
      </c>
      <c r="D70" s="472" t="s">
        <v>471</v>
      </c>
      <c r="E70" s="674">
        <v>0</v>
      </c>
      <c r="F70" s="674">
        <v>0</v>
      </c>
      <c r="G70" s="674">
        <v>0</v>
      </c>
      <c r="H70" s="674">
        <v>0</v>
      </c>
      <c r="I70" s="674">
        <v>0</v>
      </c>
      <c r="J70" s="675">
        <f t="shared" si="171"/>
        <v>0</v>
      </c>
      <c r="K70" s="835">
        <v>0</v>
      </c>
      <c r="L70" s="835">
        <v>0</v>
      </c>
      <c r="M70" s="835">
        <v>0</v>
      </c>
      <c r="N70" s="835">
        <v>0</v>
      </c>
      <c r="O70" s="835">
        <v>0</v>
      </c>
      <c r="P70" s="836">
        <f t="shared" si="172"/>
        <v>0</v>
      </c>
      <c r="Q70" s="676">
        <v>2.4692725945325133E-2</v>
      </c>
      <c r="R70" s="676">
        <v>0</v>
      </c>
      <c r="S70" s="676">
        <v>1.8604108588943593E-3</v>
      </c>
      <c r="T70" s="676">
        <v>0</v>
      </c>
      <c r="U70" s="676">
        <v>0</v>
      </c>
      <c r="V70" s="676">
        <f t="shared" si="24"/>
        <v>2.6553136804219491E-2</v>
      </c>
      <c r="W70" s="374">
        <f t="shared" si="84"/>
        <v>2.581219120076134E-2</v>
      </c>
      <c r="X70" s="333">
        <f t="shared" si="85"/>
        <v>0</v>
      </c>
      <c r="Y70" s="333">
        <f t="shared" si="86"/>
        <v>1.9447541315642104E-3</v>
      </c>
      <c r="Z70" s="333">
        <f t="shared" si="87"/>
        <v>0</v>
      </c>
      <c r="AA70" s="333">
        <f t="shared" si="88"/>
        <v>0</v>
      </c>
      <c r="AB70" s="333">
        <f t="shared" si="92"/>
        <v>2.7756945332325551E-2</v>
      </c>
      <c r="AC70" s="374">
        <f>W70*($BN70*'Input| Real Cost Escalation'!E$22+'Calc| Project Costs '!$BO70*'Input| Real Cost Escalation'!E$23+'Calc| Project Costs '!$BP70*'Input| Real Cost Escalation'!E$24)</f>
        <v>5.0699554886302122E-4</v>
      </c>
      <c r="AD70" s="333">
        <f>X70*($BN70*'Input| Real Cost Escalation'!F$22+'Calc| Project Costs '!$BO70*'Input| Real Cost Escalation'!F$23+'Calc| Project Costs '!$BP70*'Input| Real Cost Escalation'!F$24)</f>
        <v>0</v>
      </c>
      <c r="AE70" s="333">
        <f>Y70*($BN70*'Input| Real Cost Escalation'!G$22+'Calc| Project Costs '!$BO70*'Input| Real Cost Escalation'!G$23+'Calc| Project Costs '!$BP70*'Input| Real Cost Escalation'!G$24)</f>
        <v>7.3641833323357051E-5</v>
      </c>
      <c r="AF70" s="333">
        <f>Z70*($BN70*'Input| Real Cost Escalation'!H$22+'Calc| Project Costs '!$BO70*'Input| Real Cost Escalation'!H$23+'Calc| Project Costs '!$BP70*'Input| Real Cost Escalation'!H$24)</f>
        <v>0</v>
      </c>
      <c r="AG70" s="333">
        <f>AA70*($BN70*'Input| Real Cost Escalation'!I$22+'Calc| Project Costs '!$BO70*'Input| Real Cost Escalation'!I$23+'Calc| Project Costs '!$BP70*'Input| Real Cost Escalation'!I$24)</f>
        <v>0</v>
      </c>
      <c r="AH70" s="441">
        <f t="shared" si="93"/>
        <v>5.8063738218637831E-4</v>
      </c>
      <c r="AI70" s="374">
        <f t="shared" si="94"/>
        <v>2.631918674962436E-2</v>
      </c>
      <c r="AJ70" s="333">
        <f t="shared" si="95"/>
        <v>0</v>
      </c>
      <c r="AK70" s="333">
        <f t="shared" si="96"/>
        <v>2.0183959648875675E-3</v>
      </c>
      <c r="AL70" s="333">
        <f t="shared" si="97"/>
        <v>0</v>
      </c>
      <c r="AM70" s="333">
        <f t="shared" si="98"/>
        <v>0</v>
      </c>
      <c r="AN70" s="335">
        <f t="shared" si="99"/>
        <v>2.8337582714511929E-2</v>
      </c>
      <c r="AO70" s="333">
        <f>AI70/AI$102*'Input| Overheads'!C$53</f>
        <v>1.3128941853335235E-3</v>
      </c>
      <c r="AP70" s="333">
        <f>AJ70/AJ$102*'Input| Overheads'!D$53</f>
        <v>0</v>
      </c>
      <c r="AQ70" s="333">
        <f>AK70/AK$102*'Input| Overheads'!E$53</f>
        <v>1.0179398723645221E-4</v>
      </c>
      <c r="AR70" s="333">
        <f>AL70/AL$102*'Input| Overheads'!F$53</f>
        <v>0</v>
      </c>
      <c r="AS70" s="333">
        <f>AM70/AM$102*'Input| Overheads'!G$53</f>
        <v>0</v>
      </c>
      <c r="AT70" s="473">
        <f t="shared" si="27"/>
        <v>1.4146881725699758E-3</v>
      </c>
      <c r="AU70" s="441">
        <f t="shared" si="100"/>
        <v>2.7632080934957885E-2</v>
      </c>
      <c r="AV70" s="441">
        <f t="shared" si="101"/>
        <v>0</v>
      </c>
      <c r="AW70" s="441">
        <f t="shared" si="102"/>
        <v>2.1201899521240196E-3</v>
      </c>
      <c r="AX70" s="441">
        <f t="shared" si="103"/>
        <v>0</v>
      </c>
      <c r="AY70" s="441">
        <f t="shared" si="104"/>
        <v>0</v>
      </c>
      <c r="AZ70" s="473">
        <f t="shared" si="105"/>
        <v>2.9752270887081905E-2</v>
      </c>
      <c r="BA70" s="417"/>
      <c r="BB70" s="417"/>
      <c r="BC70" s="417"/>
      <c r="BD70" s="417"/>
      <c r="BE70" s="417"/>
      <c r="BF70" s="445"/>
      <c r="BG70" s="441">
        <f t="shared" si="28"/>
        <v>2.7632080934957885E-2</v>
      </c>
      <c r="BH70" s="441">
        <f t="shared" si="29"/>
        <v>0</v>
      </c>
      <c r="BI70" s="441">
        <f t="shared" si="30"/>
        <v>2.1201899521240196E-3</v>
      </c>
      <c r="BJ70" s="441">
        <f t="shared" si="31"/>
        <v>0</v>
      </c>
      <c r="BK70" s="441">
        <f t="shared" si="32"/>
        <v>0</v>
      </c>
      <c r="BL70" s="473">
        <f t="shared" si="33"/>
        <v>2.9752270887081905E-2</v>
      </c>
      <c r="BM70" s="313"/>
      <c r="BN70" s="506">
        <f t="shared" si="173"/>
        <v>1</v>
      </c>
      <c r="BO70" s="505"/>
      <c r="BP70" s="507">
        <v>0</v>
      </c>
      <c r="BQ70" s="313"/>
      <c r="BR70" s="839" t="s">
        <v>501</v>
      </c>
      <c r="BS70" s="344" t="s">
        <v>114</v>
      </c>
      <c r="BT70" s="344" t="s">
        <v>465</v>
      </c>
      <c r="BU70" s="840" t="s">
        <v>517</v>
      </c>
      <c r="BV70" s="882" t="str">
        <f t="shared" si="106"/>
        <v>IT-IT System</v>
      </c>
      <c r="BW70" s="882" t="s">
        <v>748</v>
      </c>
      <c r="BY70" s="881" t="s">
        <v>785</v>
      </c>
    </row>
    <row r="71" spans="1:77" x14ac:dyDescent="0.2">
      <c r="A71" s="806">
        <v>65</v>
      </c>
      <c r="B71" s="487" t="s">
        <v>525</v>
      </c>
      <c r="C71" s="807" t="s">
        <v>526</v>
      </c>
      <c r="D71" s="472" t="s">
        <v>471</v>
      </c>
      <c r="E71" s="674">
        <v>0</v>
      </c>
      <c r="F71" s="674">
        <v>0</v>
      </c>
      <c r="G71" s="674">
        <v>0</v>
      </c>
      <c r="H71" s="674">
        <v>0</v>
      </c>
      <c r="I71" s="674">
        <v>0</v>
      </c>
      <c r="J71" s="675">
        <f t="shared" ref="J71:J84" si="174">SUM(E71:I71)</f>
        <v>0</v>
      </c>
      <c r="K71" s="835">
        <v>0</v>
      </c>
      <c r="L71" s="835">
        <v>0</v>
      </c>
      <c r="M71" s="835">
        <v>0</v>
      </c>
      <c r="N71" s="835">
        <v>0</v>
      </c>
      <c r="O71" s="835">
        <v>0</v>
      </c>
      <c r="P71" s="836">
        <f t="shared" ref="P71:P84" si="175">AVERAGE(K71:O71)</f>
        <v>0</v>
      </c>
      <c r="Q71" s="676">
        <v>0.15640228571428572</v>
      </c>
      <c r="R71" s="676">
        <v>0.15640228571428572</v>
      </c>
      <c r="S71" s="676">
        <v>0.15640228571428572</v>
      </c>
      <c r="T71" s="676">
        <v>0.15640228571428572</v>
      </c>
      <c r="U71" s="676">
        <v>0.15640228571428572</v>
      </c>
      <c r="V71" s="676">
        <f t="shared" si="24"/>
        <v>0.78201142857142858</v>
      </c>
      <c r="W71" s="374">
        <f t="shared" si="84"/>
        <v>0.16349291333942634</v>
      </c>
      <c r="X71" s="333">
        <f t="shared" si="85"/>
        <v>0.16349291333942634</v>
      </c>
      <c r="Y71" s="333">
        <f t="shared" si="86"/>
        <v>0.16349291333942634</v>
      </c>
      <c r="Z71" s="333">
        <f t="shared" si="87"/>
        <v>0.16349291333942634</v>
      </c>
      <c r="AA71" s="333">
        <f t="shared" si="88"/>
        <v>0.16349291333942634</v>
      </c>
      <c r="AB71" s="333">
        <f t="shared" si="92"/>
        <v>0.81746456669713163</v>
      </c>
      <c r="AC71" s="374">
        <f>W71*($BN71*'Input| Real Cost Escalation'!E$22+'Calc| Project Costs '!$BO71*'Input| Real Cost Escalation'!E$23+'Calc| Project Costs '!$BP71*'Input| Real Cost Escalation'!E$24)</f>
        <v>3.9356086898320819E-4</v>
      </c>
      <c r="AD71" s="333">
        <f>X71*($BN71*'Input| Real Cost Escalation'!F$22+'Calc| Project Costs '!$BO71*'Input| Real Cost Escalation'!F$23+'Calc| Project Costs '!$BP71*'Input| Real Cost Escalation'!F$24)</f>
        <v>5.7120457150194339E-4</v>
      </c>
      <c r="AE71" s="333">
        <f>Y71*($BN71*'Input| Real Cost Escalation'!G$22+'Calc| Project Costs '!$BO71*'Input| Real Cost Escalation'!G$23+'Calc| Project Costs '!$BP71*'Input| Real Cost Escalation'!G$24)</f>
        <v>7.5873920773661678E-4</v>
      </c>
      <c r="AF71" s="333">
        <f>Z71*($BN71*'Input| Real Cost Escalation'!H$22+'Calc| Project Costs '!$BO71*'Input| Real Cost Escalation'!H$23+'Calc| Project Costs '!$BP71*'Input| Real Cost Escalation'!H$24)</f>
        <v>9.9778619788755776E-4</v>
      </c>
      <c r="AG71" s="333">
        <f>AA71*($BN71*'Input| Real Cost Escalation'!I$22+'Calc| Project Costs '!$BO71*'Input| Real Cost Escalation'!I$23+'Calc| Project Costs '!$BP71*'Input| Real Cost Escalation'!I$24)</f>
        <v>1.2339860755640978E-3</v>
      </c>
      <c r="AH71" s="441">
        <f t="shared" si="93"/>
        <v>3.955276921673424E-3</v>
      </c>
      <c r="AI71" s="374">
        <f t="shared" si="94"/>
        <v>0.16388647420840954</v>
      </c>
      <c r="AJ71" s="333">
        <f t="shared" si="95"/>
        <v>0.16406411791092829</v>
      </c>
      <c r="AK71" s="333">
        <f t="shared" si="96"/>
        <v>0.16425165254716295</v>
      </c>
      <c r="AL71" s="333">
        <f t="shared" si="97"/>
        <v>0.16449069953731391</v>
      </c>
      <c r="AM71" s="333">
        <f t="shared" si="98"/>
        <v>0.16472689941499044</v>
      </c>
      <c r="AN71" s="335">
        <f t="shared" si="99"/>
        <v>0.82141984361880505</v>
      </c>
      <c r="AO71" s="333">
        <f>AI71/AI$102*'Input| Overheads'!C$53</f>
        <v>8.1752373692209283E-3</v>
      </c>
      <c r="AP71" s="333">
        <f>AJ71/AJ$102*'Input| Overheads'!D$53</f>
        <v>6.590867357555809E-3</v>
      </c>
      <c r="AQ71" s="333">
        <f>AK71/AK$102*'Input| Overheads'!E$53</f>
        <v>8.2837217839381895E-3</v>
      </c>
      <c r="AR71" s="333">
        <f>AL71/AL$102*'Input| Overheads'!F$53</f>
        <v>7.4776882723244084E-3</v>
      </c>
      <c r="AS71" s="333">
        <f>AM71/AM$102*'Input| Overheads'!G$53</f>
        <v>8.6278300101122543E-3</v>
      </c>
      <c r="AT71" s="473">
        <f t="shared" si="27"/>
        <v>3.9155344793151595E-2</v>
      </c>
      <c r="AU71" s="441">
        <f t="shared" si="100"/>
        <v>0.17206171157763048</v>
      </c>
      <c r="AV71" s="441">
        <f t="shared" si="101"/>
        <v>0.17065498526848411</v>
      </c>
      <c r="AW71" s="441">
        <f t="shared" si="102"/>
        <v>0.17253537433110114</v>
      </c>
      <c r="AX71" s="441">
        <f t="shared" si="103"/>
        <v>0.1719683878096383</v>
      </c>
      <c r="AY71" s="441">
        <f t="shared" si="104"/>
        <v>0.17335472942510269</v>
      </c>
      <c r="AZ71" s="473">
        <f t="shared" si="105"/>
        <v>0.86057518841195668</v>
      </c>
      <c r="BA71" s="417"/>
      <c r="BB71" s="417"/>
      <c r="BC71" s="417"/>
      <c r="BD71" s="417"/>
      <c r="BE71" s="417"/>
      <c r="BF71" s="445"/>
      <c r="BG71" s="441">
        <f t="shared" si="28"/>
        <v>0.17206171157763048</v>
      </c>
      <c r="BH71" s="441">
        <f t="shared" si="29"/>
        <v>0.17065498526848411</v>
      </c>
      <c r="BI71" s="441">
        <f t="shared" si="30"/>
        <v>0.17253537433110114</v>
      </c>
      <c r="BJ71" s="441">
        <f t="shared" si="31"/>
        <v>0.1719683878096383</v>
      </c>
      <c r="BK71" s="441">
        <f t="shared" si="32"/>
        <v>0.17335472942510269</v>
      </c>
      <c r="BL71" s="473">
        <f t="shared" si="33"/>
        <v>0.86057518841195668</v>
      </c>
      <c r="BM71" s="313"/>
      <c r="BN71" s="506">
        <f t="shared" si="173"/>
        <v>0.12255575366088889</v>
      </c>
      <c r="BO71" s="505"/>
      <c r="BP71" s="507">
        <v>0.87744424633911111</v>
      </c>
      <c r="BQ71" s="313"/>
      <c r="BR71" s="839" t="s">
        <v>501</v>
      </c>
      <c r="BS71" s="344" t="s">
        <v>114</v>
      </c>
      <c r="BT71" s="344" t="s">
        <v>497</v>
      </c>
      <c r="BU71" s="840" t="s">
        <v>758</v>
      </c>
      <c r="BV71" s="882" t="str">
        <f t="shared" si="106"/>
        <v>IT-IT System</v>
      </c>
      <c r="BW71" s="882" t="s">
        <v>392</v>
      </c>
      <c r="BY71" s="881" t="s">
        <v>784</v>
      </c>
    </row>
    <row r="72" spans="1:77" x14ac:dyDescent="0.2">
      <c r="A72" s="806">
        <v>66</v>
      </c>
      <c r="B72" s="487" t="s">
        <v>525</v>
      </c>
      <c r="C72" s="807" t="s">
        <v>527</v>
      </c>
      <c r="D72" s="472" t="s">
        <v>471</v>
      </c>
      <c r="E72" s="674">
        <v>0</v>
      </c>
      <c r="F72" s="674">
        <v>0</v>
      </c>
      <c r="G72" s="674">
        <v>0</v>
      </c>
      <c r="H72" s="674">
        <v>0</v>
      </c>
      <c r="I72" s="674">
        <v>0</v>
      </c>
      <c r="J72" s="675">
        <f t="shared" ref="J72" si="176">SUM(E72:I72)</f>
        <v>0</v>
      </c>
      <c r="K72" s="835">
        <v>0</v>
      </c>
      <c r="L72" s="835">
        <v>0</v>
      </c>
      <c r="M72" s="835">
        <v>0</v>
      </c>
      <c r="N72" s="835">
        <v>0</v>
      </c>
      <c r="O72" s="835">
        <v>0</v>
      </c>
      <c r="P72" s="836">
        <f t="shared" ref="P72" si="177">AVERAGE(K72:O72)</f>
        <v>0</v>
      </c>
      <c r="Q72" s="676">
        <v>0.255</v>
      </c>
      <c r="R72" s="676">
        <v>0</v>
      </c>
      <c r="S72" s="676">
        <v>0</v>
      </c>
      <c r="T72" s="676">
        <v>0</v>
      </c>
      <c r="U72" s="676">
        <v>0</v>
      </c>
      <c r="V72" s="676">
        <f t="shared" ref="V72:V101" si="178">SUM(Q72:U72)</f>
        <v>0.255</v>
      </c>
      <c r="W72" s="374">
        <f t="shared" ref="W72" si="179">Q72*Dec24Jun26CPI</f>
        <v>0.26656063695714716</v>
      </c>
      <c r="X72" s="333">
        <f t="shared" ref="X72" si="180">R72*Dec24Jun26CPI</f>
        <v>0</v>
      </c>
      <c r="Y72" s="333">
        <f t="shared" ref="Y72" si="181">S72*Dec24Jun26CPI</f>
        <v>0</v>
      </c>
      <c r="Z72" s="333">
        <f t="shared" ref="Z72" si="182">T72*Dec24Jun26CPI</f>
        <v>0</v>
      </c>
      <c r="AA72" s="333">
        <f t="shared" ref="AA72" si="183">U72*Dec24Jun26CPI</f>
        <v>0</v>
      </c>
      <c r="AB72" s="333">
        <f t="shared" ref="AB72" si="184">SUM(W72:AA72)</f>
        <v>0.26656063695714716</v>
      </c>
      <c r="AC72" s="374">
        <f>W72*($BN72*'Input| Real Cost Escalation'!E$22+'Calc| Project Costs '!$BO72*'Input| Real Cost Escalation'!E$23+'Calc| Project Costs '!$BP72*'Input| Real Cost Escalation'!E$24)</f>
        <v>0</v>
      </c>
      <c r="AD72" s="333">
        <f>X72*($BN72*'Input| Real Cost Escalation'!F$22+'Calc| Project Costs '!$BO72*'Input| Real Cost Escalation'!F$23+'Calc| Project Costs '!$BP72*'Input| Real Cost Escalation'!F$24)</f>
        <v>0</v>
      </c>
      <c r="AE72" s="333">
        <f>Y72*($BN72*'Input| Real Cost Escalation'!G$22+'Calc| Project Costs '!$BO72*'Input| Real Cost Escalation'!G$23+'Calc| Project Costs '!$BP72*'Input| Real Cost Escalation'!G$24)</f>
        <v>0</v>
      </c>
      <c r="AF72" s="333">
        <f>Z72*($BN72*'Input| Real Cost Escalation'!H$22+'Calc| Project Costs '!$BO72*'Input| Real Cost Escalation'!H$23+'Calc| Project Costs '!$BP72*'Input| Real Cost Escalation'!H$24)</f>
        <v>0</v>
      </c>
      <c r="AG72" s="333">
        <f>AA72*($BN72*'Input| Real Cost Escalation'!I$22+'Calc| Project Costs '!$BO72*'Input| Real Cost Escalation'!I$23+'Calc| Project Costs '!$BP72*'Input| Real Cost Escalation'!I$24)</f>
        <v>0</v>
      </c>
      <c r="AH72" s="441">
        <f t="shared" ref="AH72" si="185">SUM(AC72:AG72)</f>
        <v>0</v>
      </c>
      <c r="AI72" s="374">
        <f t="shared" ref="AI72" si="186">W72+AC72</f>
        <v>0.26656063695714716</v>
      </c>
      <c r="AJ72" s="333">
        <f t="shared" ref="AJ72" si="187">X72+AD72</f>
        <v>0</v>
      </c>
      <c r="AK72" s="333">
        <f t="shared" ref="AK72" si="188">Y72+AE72</f>
        <v>0</v>
      </c>
      <c r="AL72" s="333">
        <f t="shared" ref="AL72" si="189">Z72+AF72</f>
        <v>0</v>
      </c>
      <c r="AM72" s="333">
        <f t="shared" ref="AM72" si="190">AA72+AG72</f>
        <v>0</v>
      </c>
      <c r="AN72" s="335">
        <f t="shared" ref="AN72" si="191">AB72+AH72</f>
        <v>0.26656063695714716</v>
      </c>
      <c r="AO72" s="333">
        <f>AI72/AI$102*'Input| Overheads'!C$53</f>
        <v>1.329698799697273E-2</v>
      </c>
      <c r="AP72" s="333">
        <f>AJ72/AJ$102*'Input| Overheads'!D$53</f>
        <v>0</v>
      </c>
      <c r="AQ72" s="333">
        <f>AK72/AK$102*'Input| Overheads'!E$53</f>
        <v>0</v>
      </c>
      <c r="AR72" s="333">
        <f>AL72/AL$102*'Input| Overheads'!F$53</f>
        <v>0</v>
      </c>
      <c r="AS72" s="333">
        <f>AM72/AM$102*'Input| Overheads'!G$53</f>
        <v>0</v>
      </c>
      <c r="AT72" s="473">
        <f t="shared" ref="AT72:AT101" si="192">SUM(AO72:AS72)</f>
        <v>1.329698799697273E-2</v>
      </c>
      <c r="AU72" s="441">
        <f t="shared" ref="AU72" si="193">AI72+AO72</f>
        <v>0.27985762495411987</v>
      </c>
      <c r="AV72" s="441">
        <f t="shared" ref="AV72" si="194">AJ72+AP72</f>
        <v>0</v>
      </c>
      <c r="AW72" s="441">
        <f t="shared" ref="AW72" si="195">AK72+AQ72</f>
        <v>0</v>
      </c>
      <c r="AX72" s="441">
        <f t="shared" ref="AX72" si="196">AL72+AR72</f>
        <v>0</v>
      </c>
      <c r="AY72" s="441">
        <f t="shared" ref="AY72" si="197">AM72+AS72</f>
        <v>0</v>
      </c>
      <c r="AZ72" s="473">
        <f t="shared" ref="AZ72" si="198">AN72+AT72</f>
        <v>0.27985762495411987</v>
      </c>
      <c r="BA72" s="417"/>
      <c r="BB72" s="417"/>
      <c r="BC72" s="417"/>
      <c r="BD72" s="417"/>
      <c r="BE72" s="417"/>
      <c r="BF72" s="445"/>
      <c r="BG72" s="441">
        <f t="shared" ref="BG72:BG101" si="199">AU72+BA72</f>
        <v>0.27985762495411987</v>
      </c>
      <c r="BH72" s="441">
        <f t="shared" ref="BH72:BH101" si="200">AV72+BB72</f>
        <v>0</v>
      </c>
      <c r="BI72" s="441">
        <f t="shared" ref="BI72:BI101" si="201">AW72+BC72</f>
        <v>0</v>
      </c>
      <c r="BJ72" s="441">
        <f t="shared" ref="BJ72:BJ101" si="202">AX72+BD72</f>
        <v>0</v>
      </c>
      <c r="BK72" s="441">
        <f t="shared" ref="BK72:BK101" si="203">AY72+BE72</f>
        <v>0</v>
      </c>
      <c r="BL72" s="473">
        <f t="shared" ref="BL72:BL101" si="204">SUM(BG72:BK72)</f>
        <v>0.27985762495411987</v>
      </c>
      <c r="BM72" s="313"/>
      <c r="BN72" s="506">
        <f t="shared" si="173"/>
        <v>0</v>
      </c>
      <c r="BO72" s="505"/>
      <c r="BP72" s="507">
        <v>1</v>
      </c>
      <c r="BQ72" s="313"/>
      <c r="BR72" s="839" t="s">
        <v>501</v>
      </c>
      <c r="BS72" s="344" t="s">
        <v>114</v>
      </c>
      <c r="BT72" s="344" t="s">
        <v>497</v>
      </c>
      <c r="BU72" s="840" t="s">
        <v>758</v>
      </c>
      <c r="BV72" s="882" t="str">
        <f t="shared" ref="BV72" si="205">BR72&amp;"-"&amp;BS72</f>
        <v>IT-IT System</v>
      </c>
      <c r="BW72" s="882" t="s">
        <v>392</v>
      </c>
      <c r="BY72" s="881" t="s">
        <v>784</v>
      </c>
    </row>
    <row r="73" spans="1:77" x14ac:dyDescent="0.2">
      <c r="A73" s="806">
        <v>67</v>
      </c>
      <c r="B73" s="487" t="s">
        <v>525</v>
      </c>
      <c r="C73" s="807" t="s">
        <v>528</v>
      </c>
      <c r="D73" s="472" t="s">
        <v>471</v>
      </c>
      <c r="E73" s="674">
        <v>0</v>
      </c>
      <c r="F73" s="674">
        <v>0</v>
      </c>
      <c r="G73" s="674">
        <v>0</v>
      </c>
      <c r="H73" s="674">
        <v>0</v>
      </c>
      <c r="I73" s="674">
        <v>0</v>
      </c>
      <c r="J73" s="675">
        <f t="shared" ref="J73" si="206">SUM(E73:I73)</f>
        <v>0</v>
      </c>
      <c r="K73" s="835">
        <v>0</v>
      </c>
      <c r="L73" s="835">
        <v>0</v>
      </c>
      <c r="M73" s="835">
        <v>0</v>
      </c>
      <c r="N73" s="835">
        <v>0</v>
      </c>
      <c r="O73" s="835">
        <v>0</v>
      </c>
      <c r="P73" s="836">
        <f t="shared" ref="P73" si="207">AVERAGE(K73:O73)</f>
        <v>0</v>
      </c>
      <c r="Q73" s="676">
        <v>0.17249999999999999</v>
      </c>
      <c r="R73" s="676">
        <v>0</v>
      </c>
      <c r="S73" s="676">
        <v>0</v>
      </c>
      <c r="T73" s="676">
        <v>0.24770063469036688</v>
      </c>
      <c r="U73" s="676">
        <v>0</v>
      </c>
      <c r="V73" s="676">
        <f t="shared" si="178"/>
        <v>0.42020063469036684</v>
      </c>
      <c r="W73" s="374">
        <f t="shared" ref="W73" si="208">Q73*Dec24Jun26CPI</f>
        <v>0.18032043088277602</v>
      </c>
      <c r="X73" s="333">
        <f t="shared" ref="X73" si="209">R73*Dec24Jun26CPI</f>
        <v>0</v>
      </c>
      <c r="Y73" s="333">
        <f t="shared" ref="Y73" si="210">S73*Dec24Jun26CPI</f>
        <v>0</v>
      </c>
      <c r="Z73" s="333">
        <f t="shared" ref="Z73" si="211">T73*Dec24Jun26CPI</f>
        <v>0.25893034885393656</v>
      </c>
      <c r="AA73" s="333">
        <f t="shared" ref="AA73" si="212">U73*Dec24Jun26CPI</f>
        <v>0</v>
      </c>
      <c r="AB73" s="333">
        <f t="shared" ref="AB73" si="213">SUM(W73:AA73)</f>
        <v>0.43925077973671256</v>
      </c>
      <c r="AC73" s="374">
        <f>W73*($BN73*'Input| Real Cost Escalation'!E$22+'Calc| Project Costs '!$BO73*'Input| Real Cost Escalation'!E$23+'Calc| Project Costs '!$BP73*'Input| Real Cost Escalation'!E$24)</f>
        <v>0</v>
      </c>
      <c r="AD73" s="333">
        <f>X73*($BN73*'Input| Real Cost Escalation'!F$22+'Calc| Project Costs '!$BO73*'Input| Real Cost Escalation'!F$23+'Calc| Project Costs '!$BP73*'Input| Real Cost Escalation'!F$24)</f>
        <v>0</v>
      </c>
      <c r="AE73" s="333">
        <f>Y73*($BN73*'Input| Real Cost Escalation'!G$22+'Calc| Project Costs '!$BO73*'Input| Real Cost Escalation'!G$23+'Calc| Project Costs '!$BP73*'Input| Real Cost Escalation'!G$24)</f>
        <v>0</v>
      </c>
      <c r="AF73" s="333">
        <f>Z73*($BN73*'Input| Real Cost Escalation'!H$22+'Calc| Project Costs '!$BO73*'Input| Real Cost Escalation'!H$23+'Calc| Project Costs '!$BP73*'Input| Real Cost Escalation'!H$24)</f>
        <v>0</v>
      </c>
      <c r="AG73" s="333">
        <f>AA73*($BN73*'Input| Real Cost Escalation'!I$22+'Calc| Project Costs '!$BO73*'Input| Real Cost Escalation'!I$23+'Calc| Project Costs '!$BP73*'Input| Real Cost Escalation'!I$24)</f>
        <v>0</v>
      </c>
      <c r="AH73" s="441">
        <f t="shared" ref="AH73" si="214">SUM(AC73:AG73)</f>
        <v>0</v>
      </c>
      <c r="AI73" s="374">
        <f t="shared" ref="AI73" si="215">W73+AC73</f>
        <v>0.18032043088277602</v>
      </c>
      <c r="AJ73" s="333">
        <f t="shared" ref="AJ73" si="216">X73+AD73</f>
        <v>0</v>
      </c>
      <c r="AK73" s="333">
        <f t="shared" ref="AK73" si="217">Y73+AE73</f>
        <v>0</v>
      </c>
      <c r="AL73" s="333">
        <f t="shared" ref="AL73" si="218">Z73+AF73</f>
        <v>0.25893034885393656</v>
      </c>
      <c r="AM73" s="333">
        <f t="shared" ref="AM73" si="219">AA73+AG73</f>
        <v>0</v>
      </c>
      <c r="AN73" s="335">
        <f t="shared" ref="AN73" si="220">AB73+AH73</f>
        <v>0.43925077973671256</v>
      </c>
      <c r="AO73" s="333">
        <f>AI73/AI$102*'Input| Overheads'!C$53</f>
        <v>8.9950212920697874E-3</v>
      </c>
      <c r="AP73" s="333">
        <f>AJ73/AJ$102*'Input| Overheads'!D$53</f>
        <v>0</v>
      </c>
      <c r="AQ73" s="333">
        <f>AK73/AK$102*'Input| Overheads'!E$53</f>
        <v>0</v>
      </c>
      <c r="AR73" s="333">
        <f>AL73/AL$102*'Input| Overheads'!F$53</f>
        <v>1.1770880897340533E-2</v>
      </c>
      <c r="AS73" s="333">
        <f>AM73/AM$102*'Input| Overheads'!G$53</f>
        <v>0</v>
      </c>
      <c r="AT73" s="473">
        <f t="shared" si="192"/>
        <v>2.076590218941032E-2</v>
      </c>
      <c r="AU73" s="441">
        <f t="shared" ref="AU73" si="221">AI73+AO73</f>
        <v>0.1893154521748458</v>
      </c>
      <c r="AV73" s="441">
        <f t="shared" ref="AV73" si="222">AJ73+AP73</f>
        <v>0</v>
      </c>
      <c r="AW73" s="441">
        <f t="shared" ref="AW73" si="223">AK73+AQ73</f>
        <v>0</v>
      </c>
      <c r="AX73" s="441">
        <f t="shared" ref="AX73" si="224">AL73+AR73</f>
        <v>0.27070122975127708</v>
      </c>
      <c r="AY73" s="441">
        <f t="shared" ref="AY73" si="225">AM73+AS73</f>
        <v>0</v>
      </c>
      <c r="AZ73" s="473">
        <f t="shared" ref="AZ73" si="226">AN73+AT73</f>
        <v>0.46001668192612288</v>
      </c>
      <c r="BA73" s="417"/>
      <c r="BB73" s="417"/>
      <c r="BC73" s="417"/>
      <c r="BD73" s="417"/>
      <c r="BE73" s="417"/>
      <c r="BF73" s="445"/>
      <c r="BG73" s="441">
        <f t="shared" si="199"/>
        <v>0.1893154521748458</v>
      </c>
      <c r="BH73" s="441">
        <f t="shared" si="200"/>
        <v>0</v>
      </c>
      <c r="BI73" s="441">
        <f t="shared" si="201"/>
        <v>0</v>
      </c>
      <c r="BJ73" s="441">
        <f t="shared" si="202"/>
        <v>0.27070122975127708</v>
      </c>
      <c r="BK73" s="441">
        <f t="shared" si="203"/>
        <v>0</v>
      </c>
      <c r="BL73" s="473">
        <f t="shared" si="204"/>
        <v>0.46001668192612288</v>
      </c>
      <c r="BM73" s="313"/>
      <c r="BN73" s="506">
        <f t="shared" si="173"/>
        <v>0</v>
      </c>
      <c r="BO73" s="505"/>
      <c r="BP73" s="507">
        <v>1</v>
      </c>
      <c r="BQ73" s="313"/>
      <c r="BR73" s="839" t="s">
        <v>501</v>
      </c>
      <c r="BS73" s="344" t="s">
        <v>114</v>
      </c>
      <c r="BT73" s="344" t="s">
        <v>465</v>
      </c>
      <c r="BU73" s="840" t="s">
        <v>758</v>
      </c>
      <c r="BV73" s="882" t="str">
        <f t="shared" ref="BV73" si="227">BR73&amp;"-"&amp;BS73</f>
        <v>IT-IT System</v>
      </c>
      <c r="BW73" s="882" t="s">
        <v>392</v>
      </c>
      <c r="BY73" s="881" t="s">
        <v>784</v>
      </c>
    </row>
    <row r="74" spans="1:77" x14ac:dyDescent="0.2">
      <c r="A74" s="806">
        <v>68</v>
      </c>
      <c r="B74" s="487" t="s">
        <v>525</v>
      </c>
      <c r="C74" s="807" t="s">
        <v>529</v>
      </c>
      <c r="D74" s="472" t="s">
        <v>471</v>
      </c>
      <c r="E74" s="674">
        <v>0</v>
      </c>
      <c r="F74" s="674">
        <v>0</v>
      </c>
      <c r="G74" s="674">
        <v>0</v>
      </c>
      <c r="H74" s="674">
        <v>0</v>
      </c>
      <c r="I74" s="674">
        <v>0</v>
      </c>
      <c r="J74" s="675">
        <f t="shared" si="174"/>
        <v>0</v>
      </c>
      <c r="K74" s="835">
        <v>0</v>
      </c>
      <c r="L74" s="835">
        <v>0</v>
      </c>
      <c r="M74" s="835">
        <v>0</v>
      </c>
      <c r="N74" s="835">
        <v>0</v>
      </c>
      <c r="O74" s="835">
        <v>0</v>
      </c>
      <c r="P74" s="836">
        <f t="shared" si="175"/>
        <v>0</v>
      </c>
      <c r="Q74" s="676">
        <v>4.8898813418145386E-2</v>
      </c>
      <c r="R74" s="676">
        <v>0</v>
      </c>
      <c r="S74" s="676">
        <v>0</v>
      </c>
      <c r="T74" s="676">
        <v>0</v>
      </c>
      <c r="U74" s="676">
        <v>0</v>
      </c>
      <c r="V74" s="676">
        <f t="shared" si="178"/>
        <v>4.8898813418145386E-2</v>
      </c>
      <c r="W74" s="374">
        <f t="shared" si="84"/>
        <v>5.1115681769370702E-2</v>
      </c>
      <c r="X74" s="333">
        <f t="shared" si="85"/>
        <v>0</v>
      </c>
      <c r="Y74" s="333">
        <f t="shared" si="86"/>
        <v>0</v>
      </c>
      <c r="Z74" s="333">
        <f t="shared" si="87"/>
        <v>0</v>
      </c>
      <c r="AA74" s="333">
        <f t="shared" si="88"/>
        <v>0</v>
      </c>
      <c r="AB74" s="333">
        <f t="shared" si="92"/>
        <v>5.1115681769370702E-2</v>
      </c>
      <c r="AC74" s="374">
        <f>W74*($BN74*'Input| Real Cost Escalation'!E$22+'Calc| Project Costs '!$BO74*'Input| Real Cost Escalation'!E$23+'Calc| Project Costs '!$BP74*'Input| Real Cost Escalation'!E$24)</f>
        <v>5.1069531614909478E-4</v>
      </c>
      <c r="AD74" s="333">
        <f>X74*($BN74*'Input| Real Cost Escalation'!F$22+'Calc| Project Costs '!$BO74*'Input| Real Cost Escalation'!F$23+'Calc| Project Costs '!$BP74*'Input| Real Cost Escalation'!F$24)</f>
        <v>0</v>
      </c>
      <c r="AE74" s="333">
        <f>Y74*($BN74*'Input| Real Cost Escalation'!G$22+'Calc| Project Costs '!$BO74*'Input| Real Cost Escalation'!G$23+'Calc| Project Costs '!$BP74*'Input| Real Cost Escalation'!G$24)</f>
        <v>0</v>
      </c>
      <c r="AF74" s="333">
        <f>Z74*($BN74*'Input| Real Cost Escalation'!H$22+'Calc| Project Costs '!$BO74*'Input| Real Cost Escalation'!H$23+'Calc| Project Costs '!$BP74*'Input| Real Cost Escalation'!H$24)</f>
        <v>0</v>
      </c>
      <c r="AG74" s="333">
        <f>AA74*($BN74*'Input| Real Cost Escalation'!I$22+'Calc| Project Costs '!$BO74*'Input| Real Cost Escalation'!I$23+'Calc| Project Costs '!$BP74*'Input| Real Cost Escalation'!I$24)</f>
        <v>0</v>
      </c>
      <c r="AH74" s="441">
        <f t="shared" si="93"/>
        <v>5.1069531614909478E-4</v>
      </c>
      <c r="AI74" s="374">
        <f t="shared" si="94"/>
        <v>5.1626377085519794E-2</v>
      </c>
      <c r="AJ74" s="333">
        <f t="shared" si="95"/>
        <v>0</v>
      </c>
      <c r="AK74" s="333">
        <f t="shared" si="96"/>
        <v>0</v>
      </c>
      <c r="AL74" s="333">
        <f t="shared" si="97"/>
        <v>0</v>
      </c>
      <c r="AM74" s="333">
        <f t="shared" si="98"/>
        <v>0</v>
      </c>
      <c r="AN74" s="335">
        <f t="shared" si="99"/>
        <v>5.1626377085519794E-2</v>
      </c>
      <c r="AO74" s="333">
        <f>AI74/AI$102*'Input| Overheads'!C$53</f>
        <v>2.5753064078388433E-3</v>
      </c>
      <c r="AP74" s="333">
        <f>AJ74/AJ$102*'Input| Overheads'!D$53</f>
        <v>0</v>
      </c>
      <c r="AQ74" s="333">
        <f>AK74/AK$102*'Input| Overheads'!E$53</f>
        <v>0</v>
      </c>
      <c r="AR74" s="333">
        <f>AL74/AL$102*'Input| Overheads'!F$53</f>
        <v>0</v>
      </c>
      <c r="AS74" s="333">
        <f>AM74/AM$102*'Input| Overheads'!G$53</f>
        <v>0</v>
      </c>
      <c r="AT74" s="473">
        <f t="shared" si="192"/>
        <v>2.5753064078388433E-3</v>
      </c>
      <c r="AU74" s="441">
        <f t="shared" si="100"/>
        <v>5.4201683493358639E-2</v>
      </c>
      <c r="AV74" s="441">
        <f t="shared" si="101"/>
        <v>0</v>
      </c>
      <c r="AW74" s="441">
        <f t="shared" si="102"/>
        <v>0</v>
      </c>
      <c r="AX74" s="441">
        <f t="shared" si="103"/>
        <v>0</v>
      </c>
      <c r="AY74" s="441">
        <f t="shared" si="104"/>
        <v>0</v>
      </c>
      <c r="AZ74" s="473">
        <f t="shared" si="105"/>
        <v>5.4201683493358639E-2</v>
      </c>
      <c r="BA74" s="417"/>
      <c r="BB74" s="417"/>
      <c r="BC74" s="417"/>
      <c r="BD74" s="417"/>
      <c r="BE74" s="417"/>
      <c r="BF74" s="445"/>
      <c r="BG74" s="441">
        <f t="shared" si="199"/>
        <v>5.4201683493358639E-2</v>
      </c>
      <c r="BH74" s="441">
        <f t="shared" si="200"/>
        <v>0</v>
      </c>
      <c r="BI74" s="441">
        <f t="shared" si="201"/>
        <v>0</v>
      </c>
      <c r="BJ74" s="441">
        <f t="shared" si="202"/>
        <v>0</v>
      </c>
      <c r="BK74" s="441">
        <f t="shared" si="203"/>
        <v>0</v>
      </c>
      <c r="BL74" s="473">
        <f t="shared" si="204"/>
        <v>5.4201683493358639E-2</v>
      </c>
      <c r="BM74" s="313"/>
      <c r="BN74" s="506">
        <f t="shared" si="173"/>
        <v>0.50866100381718016</v>
      </c>
      <c r="BO74" s="505"/>
      <c r="BP74" s="507">
        <v>0.4913389961828199</v>
      </c>
      <c r="BQ74" s="313"/>
      <c r="BR74" s="839" t="s">
        <v>501</v>
      </c>
      <c r="BS74" s="344" t="s">
        <v>114</v>
      </c>
      <c r="BT74" s="344" t="s">
        <v>465</v>
      </c>
      <c r="BU74" s="840" t="s">
        <v>758</v>
      </c>
      <c r="BV74" s="882" t="str">
        <f t="shared" si="106"/>
        <v>IT-IT System</v>
      </c>
      <c r="BW74" s="882" t="s">
        <v>392</v>
      </c>
      <c r="BY74" s="881" t="s">
        <v>785</v>
      </c>
    </row>
    <row r="75" spans="1:77" x14ac:dyDescent="0.2">
      <c r="A75" s="806">
        <v>69</v>
      </c>
      <c r="B75" s="487" t="s">
        <v>525</v>
      </c>
      <c r="C75" s="807" t="s">
        <v>530</v>
      </c>
      <c r="D75" s="472" t="s">
        <v>471</v>
      </c>
      <c r="E75" s="674">
        <v>0</v>
      </c>
      <c r="F75" s="674">
        <v>0</v>
      </c>
      <c r="G75" s="674">
        <v>0</v>
      </c>
      <c r="H75" s="674">
        <v>0</v>
      </c>
      <c r="I75" s="674">
        <v>0</v>
      </c>
      <c r="J75" s="675">
        <f t="shared" si="174"/>
        <v>0</v>
      </c>
      <c r="K75" s="835">
        <v>0</v>
      </c>
      <c r="L75" s="835">
        <v>0</v>
      </c>
      <c r="M75" s="835">
        <v>0</v>
      </c>
      <c r="N75" s="835">
        <v>0</v>
      </c>
      <c r="O75" s="835">
        <v>0</v>
      </c>
      <c r="P75" s="836">
        <f t="shared" si="175"/>
        <v>0</v>
      </c>
      <c r="Q75" s="676">
        <v>0</v>
      </c>
      <c r="R75" s="676">
        <v>0.13060023251485847</v>
      </c>
      <c r="S75" s="676">
        <v>1.6247940802091381E-3</v>
      </c>
      <c r="T75" s="676">
        <v>0</v>
      </c>
      <c r="U75" s="676">
        <v>0</v>
      </c>
      <c r="V75" s="676">
        <f t="shared" si="178"/>
        <v>0.1322250265950676</v>
      </c>
      <c r="W75" s="374">
        <f t="shared" si="84"/>
        <v>0</v>
      </c>
      <c r="X75" s="333">
        <f t="shared" si="85"/>
        <v>0.13652110261142036</v>
      </c>
      <c r="Y75" s="333">
        <f t="shared" si="86"/>
        <v>1.6984554703715683E-3</v>
      </c>
      <c r="Z75" s="333">
        <f t="shared" si="87"/>
        <v>0</v>
      </c>
      <c r="AA75" s="333">
        <f t="shared" si="88"/>
        <v>0</v>
      </c>
      <c r="AB75" s="333">
        <f t="shared" si="92"/>
        <v>0.13821955808179193</v>
      </c>
      <c r="AC75" s="374">
        <f>W75*($BN75*'Input| Real Cost Escalation'!E$22+'Calc| Project Costs '!$BO75*'Input| Real Cost Escalation'!E$23+'Calc| Project Costs '!$BP75*'Input| Real Cost Escalation'!E$24)</f>
        <v>0</v>
      </c>
      <c r="AD75" s="333">
        <f>X75*($BN75*'Input| Real Cost Escalation'!F$22+'Calc| Project Costs '!$BO75*'Input| Real Cost Escalation'!F$23+'Calc| Project Costs '!$BP75*'Input| Real Cost Escalation'!F$24)</f>
        <v>1.2064810858737616E-3</v>
      </c>
      <c r="AE75" s="333">
        <f>Y75*($BN75*'Input| Real Cost Escalation'!G$22+'Calc| Project Costs '!$BO75*'Input| Real Cost Escalation'!G$23+'Calc| Project Costs '!$BP75*'Input| Real Cost Escalation'!G$24)</f>
        <v>1.9937731723572571E-5</v>
      </c>
      <c r="AF75" s="333">
        <f>Z75*($BN75*'Input| Real Cost Escalation'!H$22+'Calc| Project Costs '!$BO75*'Input| Real Cost Escalation'!H$23+'Calc| Project Costs '!$BP75*'Input| Real Cost Escalation'!H$24)</f>
        <v>0</v>
      </c>
      <c r="AG75" s="333">
        <f>AA75*($BN75*'Input| Real Cost Escalation'!I$22+'Calc| Project Costs '!$BO75*'Input| Real Cost Escalation'!I$23+'Calc| Project Costs '!$BP75*'Input| Real Cost Escalation'!I$24)</f>
        <v>0</v>
      </c>
      <c r="AH75" s="441">
        <f t="shared" si="93"/>
        <v>1.2264188175973342E-3</v>
      </c>
      <c r="AI75" s="374">
        <f t="shared" si="94"/>
        <v>0</v>
      </c>
      <c r="AJ75" s="333">
        <f t="shared" si="95"/>
        <v>0.13772758369729413</v>
      </c>
      <c r="AK75" s="333">
        <f t="shared" si="96"/>
        <v>1.7183932020951409E-3</v>
      </c>
      <c r="AL75" s="333">
        <f t="shared" si="97"/>
        <v>0</v>
      </c>
      <c r="AM75" s="333">
        <f t="shared" si="98"/>
        <v>0</v>
      </c>
      <c r="AN75" s="335">
        <f t="shared" si="99"/>
        <v>0.13944597689938926</v>
      </c>
      <c r="AO75" s="333">
        <f>AI75/AI$102*'Input| Overheads'!C$53</f>
        <v>0</v>
      </c>
      <c r="AP75" s="333">
        <f>AJ75/AJ$102*'Input| Overheads'!D$53</f>
        <v>5.5328626831026703E-3</v>
      </c>
      <c r="AQ75" s="333">
        <f>AK75/AK$102*'Input| Overheads'!E$53</f>
        <v>8.6663914674949734E-5</v>
      </c>
      <c r="AR75" s="333">
        <f>AL75/AL$102*'Input| Overheads'!F$53</f>
        <v>0</v>
      </c>
      <c r="AS75" s="333">
        <f>AM75/AM$102*'Input| Overheads'!G$53</f>
        <v>0</v>
      </c>
      <c r="AT75" s="473">
        <f t="shared" si="192"/>
        <v>5.6195265977776196E-3</v>
      </c>
      <c r="AU75" s="441">
        <f t="shared" si="100"/>
        <v>0</v>
      </c>
      <c r="AV75" s="441">
        <f t="shared" si="101"/>
        <v>0.14326044638039678</v>
      </c>
      <c r="AW75" s="441">
        <f t="shared" si="102"/>
        <v>1.8050571167700907E-3</v>
      </c>
      <c r="AX75" s="441">
        <f t="shared" si="103"/>
        <v>0</v>
      </c>
      <c r="AY75" s="441">
        <f t="shared" si="104"/>
        <v>0</v>
      </c>
      <c r="AZ75" s="473">
        <f t="shared" si="105"/>
        <v>0.14506550349716688</v>
      </c>
      <c r="BA75" s="417"/>
      <c r="BB75" s="417"/>
      <c r="BC75" s="417"/>
      <c r="BD75" s="417"/>
      <c r="BE75" s="417"/>
      <c r="BF75" s="445"/>
      <c r="BG75" s="441">
        <f t="shared" si="199"/>
        <v>0</v>
      </c>
      <c r="BH75" s="441">
        <f t="shared" si="200"/>
        <v>0.14326044638039678</v>
      </c>
      <c r="BI75" s="441">
        <f t="shared" si="201"/>
        <v>1.8050571167700907E-3</v>
      </c>
      <c r="BJ75" s="441">
        <f t="shared" si="202"/>
        <v>0</v>
      </c>
      <c r="BK75" s="441">
        <f t="shared" si="203"/>
        <v>0</v>
      </c>
      <c r="BL75" s="473">
        <f t="shared" si="204"/>
        <v>0.14506550349716688</v>
      </c>
      <c r="BM75" s="313"/>
      <c r="BN75" s="506">
        <f t="shared" si="173"/>
        <v>0.31000000000000005</v>
      </c>
      <c r="BO75" s="505"/>
      <c r="BP75" s="507">
        <v>0.69</v>
      </c>
      <c r="BQ75" s="313"/>
      <c r="BR75" s="839" t="s">
        <v>501</v>
      </c>
      <c r="BS75" s="344" t="s">
        <v>114</v>
      </c>
      <c r="BT75" s="344" t="s">
        <v>465</v>
      </c>
      <c r="BU75" s="840" t="s">
        <v>758</v>
      </c>
      <c r="BV75" s="882" t="str">
        <f t="shared" si="106"/>
        <v>IT-IT System</v>
      </c>
      <c r="BW75" s="882" t="s">
        <v>392</v>
      </c>
      <c r="BY75" s="881" t="s">
        <v>784</v>
      </c>
    </row>
    <row r="76" spans="1:77" x14ac:dyDescent="0.2">
      <c r="A76" s="806">
        <v>70</v>
      </c>
      <c r="B76" s="487" t="s">
        <v>525</v>
      </c>
      <c r="C76" s="807" t="s">
        <v>531</v>
      </c>
      <c r="D76" s="472" t="s">
        <v>471</v>
      </c>
      <c r="E76" s="674">
        <v>0</v>
      </c>
      <c r="F76" s="674">
        <v>0</v>
      </c>
      <c r="G76" s="674">
        <v>0</v>
      </c>
      <c r="H76" s="674">
        <v>0</v>
      </c>
      <c r="I76" s="674">
        <v>0</v>
      </c>
      <c r="J76" s="675">
        <f t="shared" si="174"/>
        <v>0</v>
      </c>
      <c r="K76" s="835">
        <v>0</v>
      </c>
      <c r="L76" s="835">
        <v>0</v>
      </c>
      <c r="M76" s="835">
        <v>0</v>
      </c>
      <c r="N76" s="835">
        <v>0</v>
      </c>
      <c r="O76" s="835">
        <v>0</v>
      </c>
      <c r="P76" s="836">
        <f t="shared" si="175"/>
        <v>0</v>
      </c>
      <c r="Q76" s="676">
        <v>0.15207820732568367</v>
      </c>
      <c r="R76" s="676">
        <v>0.15207820732568367</v>
      </c>
      <c r="S76" s="676">
        <v>0.15207820732568367</v>
      </c>
      <c r="T76" s="676">
        <v>0.15207820732568367</v>
      </c>
      <c r="U76" s="676">
        <v>0.15207820732568367</v>
      </c>
      <c r="V76" s="676">
        <f t="shared" si="178"/>
        <v>0.76039103662841834</v>
      </c>
      <c r="W76" s="374">
        <f t="shared" si="84"/>
        <v>0.15897279926288363</v>
      </c>
      <c r="X76" s="333">
        <f t="shared" si="85"/>
        <v>0.15897279926288363</v>
      </c>
      <c r="Y76" s="333">
        <f t="shared" si="86"/>
        <v>0.15897279926288363</v>
      </c>
      <c r="Z76" s="333">
        <f t="shared" si="87"/>
        <v>0.15897279926288363</v>
      </c>
      <c r="AA76" s="333">
        <f t="shared" si="88"/>
        <v>0.15897279926288363</v>
      </c>
      <c r="AB76" s="333">
        <f t="shared" si="92"/>
        <v>0.79486399631441818</v>
      </c>
      <c r="AC76" s="374">
        <f>W76*($BN76*'Input| Real Cost Escalation'!E$22+'Calc| Project Costs '!$BO76*'Input| Real Cost Escalation'!E$23+'Calc| Project Costs '!$BP76*'Input| Real Cost Escalation'!E$24)</f>
        <v>2.0156497606938187E-3</v>
      </c>
      <c r="AD76" s="333">
        <f>X76*($BN76*'Input| Real Cost Escalation'!F$22+'Calc| Project Costs '!$BO76*'Input| Real Cost Escalation'!F$23+'Calc| Project Costs '!$BP76*'Input| Real Cost Escalation'!F$24)</f>
        <v>2.9254645179275468E-3</v>
      </c>
      <c r="AE76" s="333">
        <f>Y76*($BN76*'Input| Real Cost Escalation'!G$22+'Calc| Project Costs '!$BO76*'Input| Real Cost Escalation'!G$23+'Calc| Project Costs '!$BP76*'Input| Real Cost Escalation'!G$24)</f>
        <v>3.8859363901053413E-3</v>
      </c>
      <c r="AF76" s="333">
        <f>Z76*($BN76*'Input| Real Cost Escalation'!H$22+'Calc| Project Costs '!$BO76*'Input| Real Cost Escalation'!H$23+'Calc| Project Costs '!$BP76*'Input| Real Cost Escalation'!H$24)</f>
        <v>5.1102324176478565E-3</v>
      </c>
      <c r="AG76" s="333">
        <f>AA76*($BN76*'Input| Real Cost Escalation'!I$22+'Calc| Project Costs '!$BO76*'Input| Real Cost Escalation'!I$23+'Calc| Project Costs '!$BP76*'Input| Real Cost Escalation'!I$24)</f>
        <v>6.3199467577565536E-3</v>
      </c>
      <c r="AH76" s="441">
        <f t="shared" si="93"/>
        <v>2.0257229844131117E-2</v>
      </c>
      <c r="AI76" s="374">
        <f t="shared" si="94"/>
        <v>0.16098844902357745</v>
      </c>
      <c r="AJ76" s="333">
        <f t="shared" si="95"/>
        <v>0.16189826378081118</v>
      </c>
      <c r="AK76" s="333">
        <f t="shared" si="96"/>
        <v>0.16285873565298897</v>
      </c>
      <c r="AL76" s="333">
        <f t="shared" si="97"/>
        <v>0.16408303168053148</v>
      </c>
      <c r="AM76" s="333">
        <f t="shared" si="98"/>
        <v>0.16529274602064017</v>
      </c>
      <c r="AN76" s="335">
        <f t="shared" si="99"/>
        <v>0.81512122615854932</v>
      </c>
      <c r="AO76" s="333">
        <f>AI76/AI$102*'Input| Overheads'!C$53</f>
        <v>8.0306736161569973E-3</v>
      </c>
      <c r="AP76" s="333">
        <f>AJ76/AJ$102*'Input| Overheads'!D$53</f>
        <v>6.5038595616453941E-3</v>
      </c>
      <c r="AQ76" s="333">
        <f>AK76/AK$102*'Input| Overheads'!E$53</f>
        <v>8.2134726519474399E-3</v>
      </c>
      <c r="AR76" s="333">
        <f>AL76/AL$102*'Input| Overheads'!F$53</f>
        <v>7.459155837601714E-3</v>
      </c>
      <c r="AS76" s="333">
        <f>AM76/AM$102*'Input| Overheads'!G$53</f>
        <v>8.6574671145723207E-3</v>
      </c>
      <c r="AT76" s="473">
        <f t="shared" si="192"/>
        <v>3.8864628781923864E-2</v>
      </c>
      <c r="AU76" s="441">
        <f t="shared" si="100"/>
        <v>0.16901912263973445</v>
      </c>
      <c r="AV76" s="441">
        <f t="shared" si="101"/>
        <v>0.16840212334245658</v>
      </c>
      <c r="AW76" s="441">
        <f t="shared" si="102"/>
        <v>0.17107220830493641</v>
      </c>
      <c r="AX76" s="441">
        <f t="shared" si="103"/>
        <v>0.17154218751813319</v>
      </c>
      <c r="AY76" s="441">
        <f t="shared" si="104"/>
        <v>0.1739502131352125</v>
      </c>
      <c r="AZ76" s="473">
        <f t="shared" si="105"/>
        <v>0.85398585494047319</v>
      </c>
      <c r="BA76" s="417"/>
      <c r="BB76" s="417"/>
      <c r="BC76" s="417"/>
      <c r="BD76" s="417"/>
      <c r="BE76" s="417"/>
      <c r="BF76" s="445"/>
      <c r="BG76" s="441">
        <f t="shared" si="199"/>
        <v>0.16901912263973445</v>
      </c>
      <c r="BH76" s="441">
        <f t="shared" si="200"/>
        <v>0.16840212334245658</v>
      </c>
      <c r="BI76" s="441">
        <f t="shared" si="201"/>
        <v>0.17107220830493641</v>
      </c>
      <c r="BJ76" s="441">
        <f t="shared" si="202"/>
        <v>0.17154218751813319</v>
      </c>
      <c r="BK76" s="441">
        <f t="shared" si="203"/>
        <v>0.1739502131352125</v>
      </c>
      <c r="BL76" s="473">
        <f t="shared" si="204"/>
        <v>0.85398585494047319</v>
      </c>
      <c r="BM76" s="313"/>
      <c r="BN76" s="506">
        <f t="shared" si="173"/>
        <v>0.64552486675629572</v>
      </c>
      <c r="BO76" s="505"/>
      <c r="BP76" s="507">
        <v>0.35447513324370428</v>
      </c>
      <c r="BQ76" s="313"/>
      <c r="BR76" s="839" t="s">
        <v>501</v>
      </c>
      <c r="BS76" s="344" t="s">
        <v>114</v>
      </c>
      <c r="BT76" s="344" t="s">
        <v>465</v>
      </c>
      <c r="BU76" s="840" t="s">
        <v>758</v>
      </c>
      <c r="BV76" s="882" t="str">
        <f t="shared" si="106"/>
        <v>IT-IT System</v>
      </c>
      <c r="BW76" s="882" t="s">
        <v>392</v>
      </c>
      <c r="BY76" s="881" t="s">
        <v>784</v>
      </c>
    </row>
    <row r="77" spans="1:77" x14ac:dyDescent="0.2">
      <c r="A77" s="806">
        <v>71</v>
      </c>
      <c r="B77" s="487" t="s">
        <v>525</v>
      </c>
      <c r="C77" s="807" t="s">
        <v>532</v>
      </c>
      <c r="D77" s="472" t="s">
        <v>471</v>
      </c>
      <c r="E77" s="674">
        <v>0</v>
      </c>
      <c r="F77" s="674">
        <v>0</v>
      </c>
      <c r="G77" s="674">
        <v>0</v>
      </c>
      <c r="H77" s="674">
        <v>0</v>
      </c>
      <c r="I77" s="674">
        <v>0</v>
      </c>
      <c r="J77" s="675">
        <f t="shared" si="174"/>
        <v>0</v>
      </c>
      <c r="K77" s="835">
        <v>0</v>
      </c>
      <c r="L77" s="835">
        <v>0</v>
      </c>
      <c r="M77" s="835">
        <v>0</v>
      </c>
      <c r="N77" s="835">
        <v>0</v>
      </c>
      <c r="O77" s="835">
        <v>0</v>
      </c>
      <c r="P77" s="836">
        <f t="shared" si="175"/>
        <v>0</v>
      </c>
      <c r="Q77" s="676">
        <v>3.230026601548875E-2</v>
      </c>
      <c r="R77" s="676">
        <v>3.4817659208464788E-2</v>
      </c>
      <c r="S77" s="676">
        <v>0</v>
      </c>
      <c r="T77" s="676">
        <v>1.9656126634151716E-3</v>
      </c>
      <c r="U77" s="676">
        <v>0</v>
      </c>
      <c r="V77" s="676">
        <f t="shared" si="178"/>
        <v>6.9083537887368721E-2</v>
      </c>
      <c r="W77" s="374">
        <f t="shared" si="84"/>
        <v>3.3764625423427355E-2</v>
      </c>
      <c r="X77" s="333">
        <f t="shared" si="85"/>
        <v>3.6396146729275505E-2</v>
      </c>
      <c r="Y77" s="333">
        <f t="shared" si="86"/>
        <v>0</v>
      </c>
      <c r="Z77" s="333">
        <f t="shared" si="87"/>
        <v>2.0547253473371871E-3</v>
      </c>
      <c r="AA77" s="333">
        <f t="shared" si="88"/>
        <v>0</v>
      </c>
      <c r="AB77" s="333">
        <f t="shared" si="92"/>
        <v>7.2215497500040055E-2</v>
      </c>
      <c r="AC77" s="374">
        <f>W77*($BN77*'Input| Real Cost Escalation'!E$22+'Calc| Project Costs '!$BO77*'Input| Real Cost Escalation'!E$23+'Calc| Project Costs '!$BP77*'Input| Real Cost Escalation'!E$24)</f>
        <v>6.6319494790507971E-4</v>
      </c>
      <c r="AD77" s="333">
        <f>X77*($BN77*'Input| Real Cost Escalation'!F$22+'Calc| Project Costs '!$BO77*'Input| Real Cost Escalation'!F$23+'Calc| Project Costs '!$BP77*'Input| Real Cost Escalation'!F$24)</f>
        <v>1.0375629230421465E-3</v>
      </c>
      <c r="AE77" s="333">
        <f>Y77*($BN77*'Input| Real Cost Escalation'!G$22+'Calc| Project Costs '!$BO77*'Input| Real Cost Escalation'!G$23+'Calc| Project Costs '!$BP77*'Input| Real Cost Escalation'!G$24)</f>
        <v>0</v>
      </c>
      <c r="AF77" s="333">
        <f>Z77*($BN77*'Input| Real Cost Escalation'!H$22+'Calc| Project Costs '!$BO77*'Input| Real Cost Escalation'!H$23+'Calc| Project Costs '!$BP77*'Input| Real Cost Escalation'!H$24)</f>
        <v>1.0231955268930844E-4</v>
      </c>
      <c r="AG77" s="333">
        <f>AA77*($BN77*'Input| Real Cost Escalation'!I$22+'Calc| Project Costs '!$BO77*'Input| Real Cost Escalation'!I$23+'Calc| Project Costs '!$BP77*'Input| Real Cost Escalation'!I$24)</f>
        <v>0</v>
      </c>
      <c r="AH77" s="441">
        <f t="shared" si="93"/>
        <v>1.8030774236365346E-3</v>
      </c>
      <c r="AI77" s="374">
        <f t="shared" si="94"/>
        <v>3.4427820371332435E-2</v>
      </c>
      <c r="AJ77" s="333">
        <f t="shared" si="95"/>
        <v>3.7433709652317654E-2</v>
      </c>
      <c r="AK77" s="333">
        <f t="shared" si="96"/>
        <v>0</v>
      </c>
      <c r="AL77" s="333">
        <f t="shared" si="97"/>
        <v>2.1570449000264955E-3</v>
      </c>
      <c r="AM77" s="333">
        <f t="shared" si="98"/>
        <v>0</v>
      </c>
      <c r="AN77" s="335">
        <f t="shared" si="99"/>
        <v>7.4018574923676583E-2</v>
      </c>
      <c r="AO77" s="333">
        <f>AI77/AI$102*'Input| Overheads'!C$53</f>
        <v>1.7173815288906865E-3</v>
      </c>
      <c r="AP77" s="333">
        <f>AJ77/AJ$102*'Input| Overheads'!D$53</f>
        <v>1.5038060616863757E-3</v>
      </c>
      <c r="AQ77" s="333">
        <f>AK77/AK$102*'Input| Overheads'!E$53</f>
        <v>0</v>
      </c>
      <c r="AR77" s="333">
        <f>AL77/AL$102*'Input| Overheads'!F$53</f>
        <v>9.8058488395852164E-5</v>
      </c>
      <c r="AS77" s="333">
        <f>AM77/AM$102*'Input| Overheads'!G$53</f>
        <v>0</v>
      </c>
      <c r="AT77" s="473">
        <f t="shared" si="192"/>
        <v>3.3192460789729147E-3</v>
      </c>
      <c r="AU77" s="441">
        <f t="shared" si="100"/>
        <v>3.614520190022312E-2</v>
      </c>
      <c r="AV77" s="441">
        <f t="shared" si="101"/>
        <v>3.8937515714004028E-2</v>
      </c>
      <c r="AW77" s="441">
        <f t="shared" si="102"/>
        <v>0</v>
      </c>
      <c r="AX77" s="441">
        <f t="shared" si="103"/>
        <v>2.2551033884223477E-3</v>
      </c>
      <c r="AY77" s="441">
        <f t="shared" si="104"/>
        <v>0</v>
      </c>
      <c r="AZ77" s="473">
        <f t="shared" si="105"/>
        <v>7.7337821002649493E-2</v>
      </c>
      <c r="BA77" s="417"/>
      <c r="BB77" s="417"/>
      <c r="BC77" s="417"/>
      <c r="BD77" s="417"/>
      <c r="BE77" s="417"/>
      <c r="BF77" s="445"/>
      <c r="BG77" s="441">
        <f t="shared" si="199"/>
        <v>3.614520190022312E-2</v>
      </c>
      <c r="BH77" s="441">
        <f t="shared" si="200"/>
        <v>3.8937515714004028E-2</v>
      </c>
      <c r="BI77" s="441">
        <f t="shared" si="201"/>
        <v>0</v>
      </c>
      <c r="BJ77" s="441">
        <f t="shared" si="202"/>
        <v>2.2551033884223477E-3</v>
      </c>
      <c r="BK77" s="441">
        <f t="shared" si="203"/>
        <v>0</v>
      </c>
      <c r="BL77" s="473">
        <f t="shared" si="204"/>
        <v>7.7337821002649493E-2</v>
      </c>
      <c r="BM77" s="313"/>
      <c r="BN77" s="506">
        <f t="shared" si="173"/>
        <v>1</v>
      </c>
      <c r="BO77" s="505"/>
      <c r="BP77" s="507">
        <v>0</v>
      </c>
      <c r="BQ77" s="313"/>
      <c r="BR77" s="839" t="s">
        <v>501</v>
      </c>
      <c r="BS77" s="344" t="s">
        <v>114</v>
      </c>
      <c r="BT77" s="344" t="s">
        <v>465</v>
      </c>
      <c r="BU77" s="840" t="s">
        <v>758</v>
      </c>
      <c r="BV77" s="882" t="str">
        <f t="shared" si="106"/>
        <v>IT-IT System</v>
      </c>
      <c r="BW77" s="882" t="s">
        <v>392</v>
      </c>
      <c r="BY77" s="881" t="s">
        <v>784</v>
      </c>
    </row>
    <row r="78" spans="1:77" x14ac:dyDescent="0.2">
      <c r="A78" s="806">
        <v>72</v>
      </c>
      <c r="B78" s="487" t="s">
        <v>525</v>
      </c>
      <c r="C78" s="807" t="s">
        <v>533</v>
      </c>
      <c r="D78" s="472" t="s">
        <v>471</v>
      </c>
      <c r="E78" s="674">
        <v>0</v>
      </c>
      <c r="F78" s="674">
        <v>0</v>
      </c>
      <c r="G78" s="674">
        <v>0</v>
      </c>
      <c r="H78" s="674">
        <v>0</v>
      </c>
      <c r="I78" s="674">
        <v>0</v>
      </c>
      <c r="J78" s="675">
        <f t="shared" si="174"/>
        <v>0</v>
      </c>
      <c r="K78" s="835">
        <v>0</v>
      </c>
      <c r="L78" s="835">
        <v>0</v>
      </c>
      <c r="M78" s="835">
        <v>0</v>
      </c>
      <c r="N78" s="835">
        <v>0</v>
      </c>
      <c r="O78" s="835">
        <v>0</v>
      </c>
      <c r="P78" s="836">
        <f t="shared" si="175"/>
        <v>0</v>
      </c>
      <c r="Q78" s="676">
        <v>5.4759144744163733E-2</v>
      </c>
      <c r="R78" s="676">
        <v>5.4759144744163733E-2</v>
      </c>
      <c r="S78" s="676">
        <v>5.4759144744163733E-2</v>
      </c>
      <c r="T78" s="676">
        <v>5.4759144744163733E-2</v>
      </c>
      <c r="U78" s="676">
        <v>5.4759144744163733E-2</v>
      </c>
      <c r="V78" s="676">
        <f t="shared" si="178"/>
        <v>0.27379572372081867</v>
      </c>
      <c r="W78" s="374">
        <f t="shared" si="84"/>
        <v>5.7241696087187849E-2</v>
      </c>
      <c r="X78" s="333">
        <f t="shared" si="85"/>
        <v>5.7241696087187849E-2</v>
      </c>
      <c r="Y78" s="333">
        <f t="shared" si="86"/>
        <v>5.7241696087187849E-2</v>
      </c>
      <c r="Z78" s="333">
        <f t="shared" si="87"/>
        <v>5.7241696087187849E-2</v>
      </c>
      <c r="AA78" s="333">
        <f t="shared" si="88"/>
        <v>5.7241696087187849E-2</v>
      </c>
      <c r="AB78" s="333">
        <f t="shared" si="92"/>
        <v>0.28620848043593927</v>
      </c>
      <c r="AC78" s="374">
        <f>W78*($BN78*'Input| Real Cost Escalation'!E$22+'Calc| Project Costs '!$BO78*'Input| Real Cost Escalation'!E$23+'Calc| Project Costs '!$BP78*'Input| Real Cost Escalation'!E$24)</f>
        <v>4.2981028814473928E-4</v>
      </c>
      <c r="AD78" s="333">
        <f>X78*($BN78*'Input| Real Cost Escalation'!F$22+'Calc| Project Costs '!$BO78*'Input| Real Cost Escalation'!F$23+'Calc| Project Costs '!$BP78*'Input| Real Cost Escalation'!F$24)</f>
        <v>6.2381608746096557E-4</v>
      </c>
      <c r="AE78" s="333">
        <f>Y78*($BN78*'Input| Real Cost Escalation'!G$22+'Calc| Project Costs '!$BO78*'Input| Real Cost Escalation'!G$23+'Calc| Project Costs '!$BP78*'Input| Real Cost Escalation'!G$24)</f>
        <v>8.2862383739146716E-4</v>
      </c>
      <c r="AF78" s="333">
        <f>Z78*($BN78*'Input| Real Cost Escalation'!H$22+'Calc| Project Costs '!$BO78*'Input| Real Cost Escalation'!H$23+'Calc| Project Costs '!$BP78*'Input| Real Cost Escalation'!H$24)</f>
        <v>1.0896885514275884E-3</v>
      </c>
      <c r="AG78" s="333">
        <f>AA78*($BN78*'Input| Real Cost Escalation'!I$22+'Calc| Project Costs '!$BO78*'Input| Real Cost Escalation'!I$23+'Calc| Project Costs '!$BP78*'Input| Real Cost Escalation'!I$24)</f>
        <v>1.3476439161115639E-3</v>
      </c>
      <c r="AH78" s="441">
        <f t="shared" si="93"/>
        <v>4.3195826805363241E-3</v>
      </c>
      <c r="AI78" s="374">
        <f t="shared" si="94"/>
        <v>5.7671506375332589E-2</v>
      </c>
      <c r="AJ78" s="333">
        <f t="shared" si="95"/>
        <v>5.7865512174648817E-2</v>
      </c>
      <c r="AK78" s="333">
        <f t="shared" si="96"/>
        <v>5.8070319924579318E-2</v>
      </c>
      <c r="AL78" s="333">
        <f t="shared" si="97"/>
        <v>5.8331384638615438E-2</v>
      </c>
      <c r="AM78" s="333">
        <f t="shared" si="98"/>
        <v>5.8589340003299413E-2</v>
      </c>
      <c r="AN78" s="335">
        <f t="shared" si="99"/>
        <v>0.29052806311647561</v>
      </c>
      <c r="AO78" s="333">
        <f>AI78/AI$102*'Input| Overheads'!C$53</f>
        <v>2.8768588520570472E-3</v>
      </c>
      <c r="AP78" s="333">
        <f>AJ78/AJ$102*'Input| Overheads'!D$53</f>
        <v>2.3246028453777902E-3</v>
      </c>
      <c r="AQ78" s="333">
        <f>AK78/AK$102*'Input| Overheads'!E$53</f>
        <v>2.928666876099606E-3</v>
      </c>
      <c r="AR78" s="333">
        <f>AL78/AL$102*'Input| Overheads'!F$53</f>
        <v>2.6517238485065388E-3</v>
      </c>
      <c r="AS78" s="333">
        <f>AM78/AM$102*'Input| Overheads'!G$53</f>
        <v>3.0687086793253619E-3</v>
      </c>
      <c r="AT78" s="473">
        <f t="shared" si="192"/>
        <v>1.3850561101366343E-2</v>
      </c>
      <c r="AU78" s="441">
        <f t="shared" si="100"/>
        <v>6.0548365227389635E-2</v>
      </c>
      <c r="AV78" s="441">
        <f t="shared" si="101"/>
        <v>6.0190115020026608E-2</v>
      </c>
      <c r="AW78" s="441">
        <f t="shared" si="102"/>
        <v>6.0998986800678924E-2</v>
      </c>
      <c r="AX78" s="441">
        <f t="shared" si="103"/>
        <v>6.0983108487121976E-2</v>
      </c>
      <c r="AY78" s="441">
        <f t="shared" si="104"/>
        <v>6.1658048682624776E-2</v>
      </c>
      <c r="AZ78" s="473">
        <f t="shared" si="105"/>
        <v>0.30437862421784195</v>
      </c>
      <c r="BA78" s="417"/>
      <c r="BB78" s="417"/>
      <c r="BC78" s="417"/>
      <c r="BD78" s="417"/>
      <c r="BE78" s="417"/>
      <c r="BF78" s="445"/>
      <c r="BG78" s="441">
        <f t="shared" si="199"/>
        <v>6.0548365227389635E-2</v>
      </c>
      <c r="BH78" s="441">
        <f t="shared" si="200"/>
        <v>6.0190115020026608E-2</v>
      </c>
      <c r="BI78" s="441">
        <f t="shared" si="201"/>
        <v>6.0998986800678924E-2</v>
      </c>
      <c r="BJ78" s="441">
        <f t="shared" si="202"/>
        <v>6.0983108487121976E-2</v>
      </c>
      <c r="BK78" s="441">
        <f t="shared" si="203"/>
        <v>6.1658048682624776E-2</v>
      </c>
      <c r="BL78" s="473">
        <f t="shared" si="204"/>
        <v>0.3043786242178419</v>
      </c>
      <c r="BM78" s="313"/>
      <c r="BN78" s="506">
        <f t="shared" si="173"/>
        <v>0.38228304810216018</v>
      </c>
      <c r="BO78" s="505"/>
      <c r="BP78" s="507">
        <v>0.61771695189783982</v>
      </c>
      <c r="BQ78" s="313"/>
      <c r="BR78" s="839" t="s">
        <v>501</v>
      </c>
      <c r="BS78" s="344" t="s">
        <v>114</v>
      </c>
      <c r="BT78" s="344" t="s">
        <v>465</v>
      </c>
      <c r="BU78" s="840" t="s">
        <v>758</v>
      </c>
      <c r="BV78" s="882" t="str">
        <f t="shared" si="106"/>
        <v>IT-IT System</v>
      </c>
      <c r="BW78" s="882" t="s">
        <v>392</v>
      </c>
      <c r="BY78" s="881" t="s">
        <v>784</v>
      </c>
    </row>
    <row r="79" spans="1:77" x14ac:dyDescent="0.2">
      <c r="A79" s="806">
        <v>73</v>
      </c>
      <c r="B79" s="487" t="s">
        <v>525</v>
      </c>
      <c r="C79" s="807" t="s">
        <v>534</v>
      </c>
      <c r="D79" s="472" t="s">
        <v>471</v>
      </c>
      <c r="E79" s="674">
        <v>0</v>
      </c>
      <c r="F79" s="674">
        <v>0</v>
      </c>
      <c r="G79" s="674">
        <v>0</v>
      </c>
      <c r="H79" s="674">
        <v>0</v>
      </c>
      <c r="I79" s="674">
        <v>0</v>
      </c>
      <c r="J79" s="675">
        <f t="shared" si="174"/>
        <v>0</v>
      </c>
      <c r="K79" s="835">
        <v>0</v>
      </c>
      <c r="L79" s="835">
        <v>0</v>
      </c>
      <c r="M79" s="835">
        <v>0</v>
      </c>
      <c r="N79" s="835">
        <v>0</v>
      </c>
      <c r="O79" s="835">
        <v>0</v>
      </c>
      <c r="P79" s="836">
        <f t="shared" si="175"/>
        <v>0</v>
      </c>
      <c r="Q79" s="676">
        <v>0</v>
      </c>
      <c r="R79" s="676">
        <v>0</v>
      </c>
      <c r="S79" s="676">
        <v>0.10876551922353193</v>
      </c>
      <c r="T79" s="676">
        <v>0</v>
      </c>
      <c r="U79" s="676">
        <v>0</v>
      </c>
      <c r="V79" s="676">
        <f t="shared" si="178"/>
        <v>0.10876551922353193</v>
      </c>
      <c r="W79" s="374">
        <f t="shared" si="84"/>
        <v>0</v>
      </c>
      <c r="X79" s="333">
        <f t="shared" si="85"/>
        <v>0</v>
      </c>
      <c r="Y79" s="333">
        <f t="shared" si="86"/>
        <v>0.11369649444391963</v>
      </c>
      <c r="Z79" s="333">
        <f t="shared" si="87"/>
        <v>0</v>
      </c>
      <c r="AA79" s="333">
        <f t="shared" si="88"/>
        <v>0</v>
      </c>
      <c r="AB79" s="333">
        <f t="shared" si="92"/>
        <v>0.11369649444391963</v>
      </c>
      <c r="AC79" s="374">
        <f>W79*($BN79*'Input| Real Cost Escalation'!E$22+'Calc| Project Costs '!$BO79*'Input| Real Cost Escalation'!E$23+'Calc| Project Costs '!$BP79*'Input| Real Cost Escalation'!E$24)</f>
        <v>0</v>
      </c>
      <c r="AD79" s="333">
        <f>X79*($BN79*'Input| Real Cost Escalation'!F$22+'Calc| Project Costs '!$BO79*'Input| Real Cost Escalation'!F$23+'Calc| Project Costs '!$BP79*'Input| Real Cost Escalation'!F$24)</f>
        <v>0</v>
      </c>
      <c r="AE79" s="333">
        <f>Y79*($BN79*'Input| Real Cost Escalation'!G$22+'Calc| Project Costs '!$BO79*'Input| Real Cost Escalation'!G$23+'Calc| Project Costs '!$BP79*'Input| Real Cost Escalation'!G$24)</f>
        <v>4.3053351358892196E-3</v>
      </c>
      <c r="AF79" s="333">
        <f>Z79*($BN79*'Input| Real Cost Escalation'!H$22+'Calc| Project Costs '!$BO79*'Input| Real Cost Escalation'!H$23+'Calc| Project Costs '!$BP79*'Input| Real Cost Escalation'!H$24)</f>
        <v>0</v>
      </c>
      <c r="AG79" s="333">
        <f>AA79*($BN79*'Input| Real Cost Escalation'!I$22+'Calc| Project Costs '!$BO79*'Input| Real Cost Escalation'!I$23+'Calc| Project Costs '!$BP79*'Input| Real Cost Escalation'!I$24)</f>
        <v>0</v>
      </c>
      <c r="AH79" s="441">
        <f t="shared" si="93"/>
        <v>4.3053351358892196E-3</v>
      </c>
      <c r="AI79" s="374">
        <f t="shared" si="94"/>
        <v>0</v>
      </c>
      <c r="AJ79" s="333">
        <f t="shared" si="95"/>
        <v>0</v>
      </c>
      <c r="AK79" s="333">
        <f t="shared" si="96"/>
        <v>0.11800182957980886</v>
      </c>
      <c r="AL79" s="333">
        <f t="shared" si="97"/>
        <v>0</v>
      </c>
      <c r="AM79" s="333">
        <f t="shared" si="98"/>
        <v>0</v>
      </c>
      <c r="AN79" s="335">
        <f t="shared" si="99"/>
        <v>0.11800182957980886</v>
      </c>
      <c r="AO79" s="333">
        <f>AI79/AI$102*'Input| Overheads'!C$53</f>
        <v>0</v>
      </c>
      <c r="AP79" s="333">
        <f>AJ79/AJ$102*'Input| Overheads'!D$53</f>
        <v>0</v>
      </c>
      <c r="AQ79" s="333">
        <f>AK79/AK$102*'Input| Overheads'!E$53</f>
        <v>5.9511993400136317E-3</v>
      </c>
      <c r="AR79" s="333">
        <f>AL79/AL$102*'Input| Overheads'!F$53</f>
        <v>0</v>
      </c>
      <c r="AS79" s="333">
        <f>AM79/AM$102*'Input| Overheads'!G$53</f>
        <v>0</v>
      </c>
      <c r="AT79" s="473">
        <f t="shared" si="192"/>
        <v>5.9511993400136317E-3</v>
      </c>
      <c r="AU79" s="441">
        <f t="shared" si="100"/>
        <v>0</v>
      </c>
      <c r="AV79" s="441">
        <f t="shared" si="101"/>
        <v>0</v>
      </c>
      <c r="AW79" s="441">
        <f t="shared" si="102"/>
        <v>0.12395302891982249</v>
      </c>
      <c r="AX79" s="441">
        <f t="shared" si="103"/>
        <v>0</v>
      </c>
      <c r="AY79" s="441">
        <f t="shared" si="104"/>
        <v>0</v>
      </c>
      <c r="AZ79" s="473">
        <f t="shared" si="105"/>
        <v>0.12395302891982249</v>
      </c>
      <c r="BA79" s="417"/>
      <c r="BB79" s="417"/>
      <c r="BC79" s="417"/>
      <c r="BD79" s="417"/>
      <c r="BE79" s="417"/>
      <c r="BF79" s="445"/>
      <c r="BG79" s="441">
        <f t="shared" si="199"/>
        <v>0</v>
      </c>
      <c r="BH79" s="441">
        <f t="shared" si="200"/>
        <v>0</v>
      </c>
      <c r="BI79" s="441">
        <f t="shared" si="201"/>
        <v>0.12395302891982249</v>
      </c>
      <c r="BJ79" s="441">
        <f t="shared" si="202"/>
        <v>0</v>
      </c>
      <c r="BK79" s="441">
        <f t="shared" si="203"/>
        <v>0</v>
      </c>
      <c r="BL79" s="473">
        <f t="shared" si="204"/>
        <v>0.12395302891982249</v>
      </c>
      <c r="BM79" s="313"/>
      <c r="BN79" s="506">
        <f t="shared" si="173"/>
        <v>1</v>
      </c>
      <c r="BO79" s="505"/>
      <c r="BP79" s="507">
        <v>0</v>
      </c>
      <c r="BQ79" s="313"/>
      <c r="BR79" s="839" t="s">
        <v>501</v>
      </c>
      <c r="BS79" s="344" t="s">
        <v>114</v>
      </c>
      <c r="BT79" s="344" t="s">
        <v>497</v>
      </c>
      <c r="BU79" s="840" t="s">
        <v>758</v>
      </c>
      <c r="BV79" s="882" t="str">
        <f t="shared" si="106"/>
        <v>IT-IT System</v>
      </c>
      <c r="BW79" s="882" t="s">
        <v>392</v>
      </c>
      <c r="BY79" s="881" t="s">
        <v>784</v>
      </c>
    </row>
    <row r="80" spans="1:77" x14ac:dyDescent="0.2">
      <c r="A80" s="806">
        <v>74</v>
      </c>
      <c r="B80" s="487" t="s">
        <v>525</v>
      </c>
      <c r="C80" s="807" t="s">
        <v>535</v>
      </c>
      <c r="D80" s="472" t="s">
        <v>471</v>
      </c>
      <c r="E80" s="674">
        <v>0</v>
      </c>
      <c r="F80" s="674">
        <v>0</v>
      </c>
      <c r="G80" s="674">
        <v>0</v>
      </c>
      <c r="H80" s="674">
        <v>0</v>
      </c>
      <c r="I80" s="674">
        <v>0</v>
      </c>
      <c r="J80" s="675">
        <f t="shared" ref="J80" si="228">SUM(E80:I80)</f>
        <v>0</v>
      </c>
      <c r="K80" s="835">
        <v>0</v>
      </c>
      <c r="L80" s="835">
        <v>0</v>
      </c>
      <c r="M80" s="835">
        <v>0</v>
      </c>
      <c r="N80" s="835">
        <v>0</v>
      </c>
      <c r="O80" s="835">
        <v>0</v>
      </c>
      <c r="P80" s="836">
        <f t="shared" ref="P80" si="229">AVERAGE(K80:O80)</f>
        <v>0</v>
      </c>
      <c r="Q80" s="676">
        <v>0.13632567987087085</v>
      </c>
      <c r="R80" s="676">
        <v>0</v>
      </c>
      <c r="S80" s="676">
        <v>0</v>
      </c>
      <c r="T80" s="676">
        <v>0</v>
      </c>
      <c r="U80" s="676">
        <v>0</v>
      </c>
      <c r="V80" s="676">
        <f t="shared" si="178"/>
        <v>0.13632567987087085</v>
      </c>
      <c r="W80" s="374">
        <f t="shared" ref="W80" si="230">Q80*Dec24Jun26CPI</f>
        <v>0.14250611788233516</v>
      </c>
      <c r="X80" s="333">
        <f t="shared" ref="X80" si="231">R80*Dec24Jun26CPI</f>
        <v>0</v>
      </c>
      <c r="Y80" s="333">
        <f t="shared" ref="Y80" si="232">S80*Dec24Jun26CPI</f>
        <v>0</v>
      </c>
      <c r="Z80" s="333">
        <f t="shared" ref="Z80" si="233">T80*Dec24Jun26CPI</f>
        <v>0</v>
      </c>
      <c r="AA80" s="333">
        <f>U80*Dec24Jun26CPI</f>
        <v>0</v>
      </c>
      <c r="AB80" s="333">
        <f t="shared" ref="AB80" si="234">SUM(W80:AA80)</f>
        <v>0.14250611788233516</v>
      </c>
      <c r="AC80" s="374">
        <f>W80*($BN80*'Input| Real Cost Escalation'!E$22+'Calc| Project Costs '!$BO80*'Input| Real Cost Escalation'!E$23+'Calc| Project Costs '!$BP80*'Input| Real Cost Escalation'!E$24)</f>
        <v>2.7990637017271855E-3</v>
      </c>
      <c r="AD80" s="333">
        <f>X80*($BN80*'Input| Real Cost Escalation'!F$22+'Calc| Project Costs '!$BO80*'Input| Real Cost Escalation'!F$23+'Calc| Project Costs '!$BP80*'Input| Real Cost Escalation'!F$24)</f>
        <v>0</v>
      </c>
      <c r="AE80" s="333">
        <f>Y80*($BN80*'Input| Real Cost Escalation'!G$22+'Calc| Project Costs '!$BO80*'Input| Real Cost Escalation'!G$23+'Calc| Project Costs '!$BP80*'Input| Real Cost Escalation'!G$24)</f>
        <v>0</v>
      </c>
      <c r="AF80" s="333">
        <f>Z80*($BN80*'Input| Real Cost Escalation'!H$22+'Calc| Project Costs '!$BO80*'Input| Real Cost Escalation'!H$23+'Calc| Project Costs '!$BP80*'Input| Real Cost Escalation'!H$24)</f>
        <v>0</v>
      </c>
      <c r="AG80" s="333">
        <f>AA80*($BN80*'Input| Real Cost Escalation'!I$22+'Calc| Project Costs '!$BO80*'Input| Real Cost Escalation'!I$23+'Calc| Project Costs '!$BP80*'Input| Real Cost Escalation'!I$24)</f>
        <v>0</v>
      </c>
      <c r="AH80" s="441">
        <f t="shared" ref="AH80" si="235">SUM(AC80:AG80)</f>
        <v>2.7990637017271855E-3</v>
      </c>
      <c r="AI80" s="374">
        <f t="shared" ref="AI80" si="236">W80+AC80</f>
        <v>0.14530518158406236</v>
      </c>
      <c r="AJ80" s="333">
        <f t="shared" ref="AJ80" si="237">X80+AD80</f>
        <v>0</v>
      </c>
      <c r="AK80" s="333">
        <f t="shared" ref="AK80" si="238">Y80+AE80</f>
        <v>0</v>
      </c>
      <c r="AL80" s="333">
        <f t="shared" ref="AL80" si="239">Z80+AF80</f>
        <v>0</v>
      </c>
      <c r="AM80" s="333">
        <f t="shared" ref="AM80" si="240">AA80+AG80</f>
        <v>0</v>
      </c>
      <c r="AN80" s="335">
        <f t="shared" ref="AN80" si="241">AB80+AH80</f>
        <v>0.14530518158406236</v>
      </c>
      <c r="AO80" s="333">
        <f>AI80/AI$102*'Input| Overheads'!C$53</f>
        <v>7.2483367292216971E-3</v>
      </c>
      <c r="AP80" s="333">
        <f>AJ80/AJ$102*'Input| Overheads'!D$53</f>
        <v>0</v>
      </c>
      <c r="AQ80" s="333">
        <f>AK80/AK$102*'Input| Overheads'!E$53</f>
        <v>0</v>
      </c>
      <c r="AR80" s="333">
        <f>AL80/AL$102*'Input| Overheads'!F$53</f>
        <v>0</v>
      </c>
      <c r="AS80" s="333">
        <f>AM80/AM$102*'Input| Overheads'!G$53</f>
        <v>0</v>
      </c>
      <c r="AT80" s="473">
        <f t="shared" si="192"/>
        <v>7.2483367292216971E-3</v>
      </c>
      <c r="AU80" s="441">
        <f t="shared" ref="AU80" si="242">AI80+AO80</f>
        <v>0.15255351831328406</v>
      </c>
      <c r="AV80" s="441">
        <f t="shared" ref="AV80" si="243">AJ80+AP80</f>
        <v>0</v>
      </c>
      <c r="AW80" s="441">
        <f t="shared" ref="AW80" si="244">AK80+AQ80</f>
        <v>0</v>
      </c>
      <c r="AX80" s="441">
        <f t="shared" ref="AX80" si="245">AL80+AR80</f>
        <v>0</v>
      </c>
      <c r="AY80" s="441">
        <f t="shared" ref="AY80" si="246">AM80+AS80</f>
        <v>0</v>
      </c>
      <c r="AZ80" s="473">
        <f t="shared" ref="AZ80" si="247">AN80+AT80</f>
        <v>0.15255351831328406</v>
      </c>
      <c r="BA80" s="417"/>
      <c r="BB80" s="417"/>
      <c r="BC80" s="417"/>
      <c r="BD80" s="417"/>
      <c r="BE80" s="417"/>
      <c r="BF80" s="445"/>
      <c r="BG80" s="441">
        <f t="shared" si="199"/>
        <v>0.15255351831328406</v>
      </c>
      <c r="BH80" s="441">
        <f t="shared" si="200"/>
        <v>0</v>
      </c>
      <c r="BI80" s="441">
        <f t="shared" si="201"/>
        <v>0</v>
      </c>
      <c r="BJ80" s="441">
        <f t="shared" si="202"/>
        <v>0</v>
      </c>
      <c r="BK80" s="441">
        <f t="shared" si="203"/>
        <v>0</v>
      </c>
      <c r="BL80" s="473">
        <f t="shared" si="204"/>
        <v>0.15255351831328406</v>
      </c>
      <c r="BM80" s="313"/>
      <c r="BN80" s="506">
        <f t="shared" si="173"/>
        <v>1</v>
      </c>
      <c r="BO80" s="505"/>
      <c r="BP80" s="507">
        <v>0</v>
      </c>
      <c r="BQ80" s="313"/>
      <c r="BR80" s="839" t="s">
        <v>501</v>
      </c>
      <c r="BS80" s="344" t="s">
        <v>114</v>
      </c>
      <c r="BT80" s="344" t="s">
        <v>465</v>
      </c>
      <c r="BU80" s="840" t="s">
        <v>758</v>
      </c>
      <c r="BV80" s="882" t="str">
        <f t="shared" ref="BV80" si="248">BR80&amp;"-"&amp;BS80</f>
        <v>IT-IT System</v>
      </c>
      <c r="BW80" s="882" t="s">
        <v>392</v>
      </c>
      <c r="BY80" s="881" t="s">
        <v>784</v>
      </c>
    </row>
    <row r="81" spans="1:77" x14ac:dyDescent="0.2">
      <c r="A81" s="806">
        <v>75</v>
      </c>
      <c r="B81" s="487" t="s">
        <v>525</v>
      </c>
      <c r="C81" s="807" t="s">
        <v>536</v>
      </c>
      <c r="D81" s="472" t="s">
        <v>471</v>
      </c>
      <c r="E81" s="674">
        <v>0</v>
      </c>
      <c r="F81" s="674">
        <v>0</v>
      </c>
      <c r="G81" s="674">
        <v>0</v>
      </c>
      <c r="H81" s="674">
        <v>0</v>
      </c>
      <c r="I81" s="674">
        <v>0</v>
      </c>
      <c r="J81" s="675">
        <f t="shared" si="174"/>
        <v>0</v>
      </c>
      <c r="K81" s="835">
        <v>0</v>
      </c>
      <c r="L81" s="835">
        <v>0</v>
      </c>
      <c r="M81" s="835">
        <v>0</v>
      </c>
      <c r="N81" s="835">
        <v>0</v>
      </c>
      <c r="O81" s="835">
        <v>0</v>
      </c>
      <c r="P81" s="836">
        <f t="shared" si="175"/>
        <v>0</v>
      </c>
      <c r="Q81" s="676">
        <v>0</v>
      </c>
      <c r="R81" s="676">
        <v>9.2555299289777803E-3</v>
      </c>
      <c r="S81" s="676">
        <v>9.2555299289777803E-3</v>
      </c>
      <c r="T81" s="676">
        <v>8.0596948961574461E-3</v>
      </c>
      <c r="U81" s="676">
        <v>8.0596948961574461E-3</v>
      </c>
      <c r="V81" s="676">
        <f t="shared" si="178"/>
        <v>3.4630449650270456E-2</v>
      </c>
      <c r="W81" s="374">
        <f t="shared" si="84"/>
        <v>0</v>
      </c>
      <c r="X81" s="333">
        <f t="shared" si="85"/>
        <v>9.6751370715461027E-3</v>
      </c>
      <c r="Y81" s="333">
        <f t="shared" si="86"/>
        <v>9.6751370715461027E-3</v>
      </c>
      <c r="Z81" s="333">
        <f t="shared" si="87"/>
        <v>8.4250878635294003E-3</v>
      </c>
      <c r="AA81" s="333">
        <f t="shared" si="88"/>
        <v>8.4250878635294003E-3</v>
      </c>
      <c r="AB81" s="333">
        <f t="shared" si="92"/>
        <v>3.6200449870151002E-2</v>
      </c>
      <c r="AC81" s="374">
        <f>W81*($BN81*'Input| Real Cost Escalation'!E$22+'Calc| Project Costs '!$BO81*'Input| Real Cost Escalation'!E$23+'Calc| Project Costs '!$BP81*'Input| Real Cost Escalation'!E$24)</f>
        <v>0</v>
      </c>
      <c r="AD81" s="333">
        <f>X81*($BN81*'Input| Real Cost Escalation'!F$22+'Calc| Project Costs '!$BO81*'Input| Real Cost Escalation'!F$23+'Calc| Project Costs '!$BP81*'Input| Real Cost Escalation'!F$24)</f>
        <v>2.7581390896834186E-4</v>
      </c>
      <c r="AE81" s="333">
        <f>Y81*($BN81*'Input| Real Cost Escalation'!G$22+'Calc| Project Costs '!$BO81*'Input| Real Cost Escalation'!G$23+'Calc| Project Costs '!$BP81*'Input| Real Cost Escalation'!G$24)</f>
        <v>3.6636756289102468E-4</v>
      </c>
      <c r="AF81" s="333">
        <f>Z81*($BN81*'Input| Real Cost Escalation'!H$22+'Calc| Project Costs '!$BO81*'Input| Real Cost Escalation'!H$23+'Calc| Project Costs '!$BP81*'Input| Real Cost Escalation'!H$24)</f>
        <v>4.1954571820590101E-4</v>
      </c>
      <c r="AG81" s="333">
        <f>AA81*($BN81*'Input| Real Cost Escalation'!I$22+'Calc| Project Costs '!$BO81*'Input| Real Cost Escalation'!I$23+'Calc| Project Costs '!$BP81*'Input| Real Cost Escalation'!I$24)</f>
        <v>5.1886223263529518E-4</v>
      </c>
      <c r="AH81" s="441">
        <f t="shared" si="93"/>
        <v>1.5805894227005628E-3</v>
      </c>
      <c r="AI81" s="374">
        <f t="shared" si="94"/>
        <v>0</v>
      </c>
      <c r="AJ81" s="333">
        <f t="shared" si="95"/>
        <v>9.950950980514444E-3</v>
      </c>
      <c r="AK81" s="333">
        <f t="shared" si="96"/>
        <v>1.0041504634437128E-2</v>
      </c>
      <c r="AL81" s="333">
        <f t="shared" si="97"/>
        <v>8.8446335817353016E-3</v>
      </c>
      <c r="AM81" s="333">
        <f t="shared" si="98"/>
        <v>8.9439500961646951E-3</v>
      </c>
      <c r="AN81" s="335">
        <f t="shared" si="99"/>
        <v>3.7781039292851565E-2</v>
      </c>
      <c r="AO81" s="333">
        <f>AI81/AI$102*'Input| Overheads'!C$53</f>
        <v>0</v>
      </c>
      <c r="AP81" s="333">
        <f>AJ81/AJ$102*'Input| Overheads'!D$53</f>
        <v>3.9975467414341903E-4</v>
      </c>
      <c r="AQ81" s="333">
        <f>AK81/AK$102*'Input| Overheads'!E$53</f>
        <v>5.0642431533477977E-4</v>
      </c>
      <c r="AR81" s="333">
        <f>AL81/AL$102*'Input| Overheads'!F$53</f>
        <v>4.0207387404383766E-4</v>
      </c>
      <c r="AS81" s="333">
        <f>AM81/AM$102*'Input| Overheads'!G$53</f>
        <v>4.6845343002682542E-4</v>
      </c>
      <c r="AT81" s="473">
        <f t="shared" si="192"/>
        <v>1.7767062935488617E-3</v>
      </c>
      <c r="AU81" s="441">
        <f t="shared" si="100"/>
        <v>0</v>
      </c>
      <c r="AV81" s="441">
        <f t="shared" si="101"/>
        <v>1.0350705654657863E-2</v>
      </c>
      <c r="AW81" s="441">
        <f t="shared" si="102"/>
        <v>1.0547928949771907E-2</v>
      </c>
      <c r="AX81" s="441">
        <f t="shared" si="103"/>
        <v>9.24670745577914E-3</v>
      </c>
      <c r="AY81" s="441">
        <f t="shared" si="104"/>
        <v>9.4124035261915207E-3</v>
      </c>
      <c r="AZ81" s="473">
        <f t="shared" si="105"/>
        <v>3.9557745586400427E-2</v>
      </c>
      <c r="BA81" s="417"/>
      <c r="BB81" s="417"/>
      <c r="BC81" s="417"/>
      <c r="BD81" s="417"/>
      <c r="BE81" s="417"/>
      <c r="BF81" s="445"/>
      <c r="BG81" s="441">
        <f t="shared" si="199"/>
        <v>0</v>
      </c>
      <c r="BH81" s="441">
        <f t="shared" si="200"/>
        <v>1.0350705654657863E-2</v>
      </c>
      <c r="BI81" s="441">
        <f t="shared" si="201"/>
        <v>1.0547928949771907E-2</v>
      </c>
      <c r="BJ81" s="441">
        <f t="shared" si="202"/>
        <v>9.24670745577914E-3</v>
      </c>
      <c r="BK81" s="441">
        <f t="shared" si="203"/>
        <v>9.4124035261915207E-3</v>
      </c>
      <c r="BL81" s="473">
        <f t="shared" si="204"/>
        <v>3.9557745586400433E-2</v>
      </c>
      <c r="BM81" s="313"/>
      <c r="BN81" s="506">
        <f t="shared" si="173"/>
        <v>1</v>
      </c>
      <c r="BO81" s="505"/>
      <c r="BP81" s="507">
        <v>0</v>
      </c>
      <c r="BQ81" s="313"/>
      <c r="BR81" s="839" t="s">
        <v>501</v>
      </c>
      <c r="BS81" s="344" t="s">
        <v>114</v>
      </c>
      <c r="BT81" s="344" t="s">
        <v>465</v>
      </c>
      <c r="BU81" s="840" t="s">
        <v>758</v>
      </c>
      <c r="BV81" s="882" t="str">
        <f t="shared" si="106"/>
        <v>IT-IT System</v>
      </c>
      <c r="BW81" s="882" t="s">
        <v>392</v>
      </c>
      <c r="BY81" s="881" t="s">
        <v>784</v>
      </c>
    </row>
    <row r="82" spans="1:77" x14ac:dyDescent="0.2">
      <c r="A82" s="806">
        <v>76</v>
      </c>
      <c r="B82" s="487" t="s">
        <v>525</v>
      </c>
      <c r="C82" s="807" t="s">
        <v>537</v>
      </c>
      <c r="D82" s="472" t="s">
        <v>471</v>
      </c>
      <c r="E82" s="674">
        <v>0</v>
      </c>
      <c r="F82" s="674">
        <v>0</v>
      </c>
      <c r="G82" s="674">
        <v>0</v>
      </c>
      <c r="H82" s="674">
        <v>0</v>
      </c>
      <c r="I82" s="674">
        <v>0</v>
      </c>
      <c r="J82" s="675">
        <f t="shared" si="174"/>
        <v>0</v>
      </c>
      <c r="K82" s="835">
        <v>0</v>
      </c>
      <c r="L82" s="835">
        <v>0</v>
      </c>
      <c r="M82" s="835">
        <v>0</v>
      </c>
      <c r="N82" s="835">
        <v>0</v>
      </c>
      <c r="O82" s="835">
        <v>0</v>
      </c>
      <c r="P82" s="836">
        <f t="shared" si="175"/>
        <v>0</v>
      </c>
      <c r="Q82" s="676">
        <v>5.1512458098812705E-2</v>
      </c>
      <c r="R82" s="676">
        <v>0</v>
      </c>
      <c r="S82" s="676">
        <v>0</v>
      </c>
      <c r="T82" s="676">
        <v>0</v>
      </c>
      <c r="U82" s="676">
        <v>1.4678411771318506E-2</v>
      </c>
      <c r="V82" s="676">
        <f t="shared" si="178"/>
        <v>6.6190869870131216E-2</v>
      </c>
      <c r="W82" s="374">
        <f t="shared" si="84"/>
        <v>5.3847818204109291E-2</v>
      </c>
      <c r="X82" s="333">
        <f t="shared" si="85"/>
        <v>0</v>
      </c>
      <c r="Y82" s="333">
        <f t="shared" si="86"/>
        <v>0</v>
      </c>
      <c r="Z82" s="333">
        <f t="shared" si="87"/>
        <v>0</v>
      </c>
      <c r="AA82" s="333">
        <f t="shared" si="88"/>
        <v>1.5343869769733129E-2</v>
      </c>
      <c r="AB82" s="333">
        <f t="shared" si="92"/>
        <v>6.9191687973842425E-2</v>
      </c>
      <c r="AC82" s="374">
        <f>W82*($BN82*'Input| Real Cost Escalation'!E$22+'Calc| Project Costs '!$BO82*'Input| Real Cost Escalation'!E$23+'Calc| Project Costs '!$BP82*'Input| Real Cost Escalation'!E$24)</f>
        <v>4.8861880652487414E-4</v>
      </c>
      <c r="AD82" s="333">
        <f>X82*($BN82*'Input| Real Cost Escalation'!F$22+'Calc| Project Costs '!$BO82*'Input| Real Cost Escalation'!F$23+'Calc| Project Costs '!$BP82*'Input| Real Cost Escalation'!F$24)</f>
        <v>0</v>
      </c>
      <c r="AE82" s="333">
        <f>Y82*($BN82*'Input| Real Cost Escalation'!G$22+'Calc| Project Costs '!$BO82*'Input| Real Cost Escalation'!G$23+'Calc| Project Costs '!$BP82*'Input| Real Cost Escalation'!G$24)</f>
        <v>0</v>
      </c>
      <c r="AF82" s="333">
        <f>Z82*($BN82*'Input| Real Cost Escalation'!H$22+'Calc| Project Costs '!$BO82*'Input| Real Cost Escalation'!H$23+'Calc| Project Costs '!$BP82*'Input| Real Cost Escalation'!H$24)</f>
        <v>0</v>
      </c>
      <c r="AG82" s="333">
        <f>AA82*($BN82*'Input| Real Cost Escalation'!I$22+'Calc| Project Costs '!$BO82*'Input| Real Cost Escalation'!I$23+'Calc| Project Costs '!$BP82*'Input| Real Cost Escalation'!I$24)</f>
        <v>4.3655133366238031E-4</v>
      </c>
      <c r="AH82" s="441">
        <f t="shared" si="93"/>
        <v>9.251701401872545E-4</v>
      </c>
      <c r="AI82" s="374">
        <f t="shared" si="94"/>
        <v>5.4336437010634162E-2</v>
      </c>
      <c r="AJ82" s="333">
        <f t="shared" si="95"/>
        <v>0</v>
      </c>
      <c r="AK82" s="333">
        <f t="shared" si="96"/>
        <v>0</v>
      </c>
      <c r="AL82" s="333">
        <f t="shared" si="97"/>
        <v>0</v>
      </c>
      <c r="AM82" s="333">
        <f t="shared" si="98"/>
        <v>1.578042110339551E-2</v>
      </c>
      <c r="AN82" s="335">
        <f t="shared" si="99"/>
        <v>7.0116858114029679E-2</v>
      </c>
      <c r="AO82" s="333">
        <f>AI82/AI$102*'Input| Overheads'!C$53</f>
        <v>2.7104937884914332E-3</v>
      </c>
      <c r="AP82" s="333">
        <f>AJ82/AJ$102*'Input| Overheads'!D$53</f>
        <v>0</v>
      </c>
      <c r="AQ82" s="333">
        <f>AK82/AK$102*'Input| Overheads'!E$53</f>
        <v>0</v>
      </c>
      <c r="AR82" s="333">
        <f>AL82/AL$102*'Input| Overheads'!F$53</f>
        <v>0</v>
      </c>
      <c r="AS82" s="333">
        <f>AM82/AM$102*'Input| Overheads'!G$53</f>
        <v>8.2652433361891182E-4</v>
      </c>
      <c r="AT82" s="473">
        <f t="shared" si="192"/>
        <v>3.5370181221103451E-3</v>
      </c>
      <c r="AU82" s="441">
        <f t="shared" si="100"/>
        <v>5.7046930799125595E-2</v>
      </c>
      <c r="AV82" s="441">
        <f t="shared" si="101"/>
        <v>0</v>
      </c>
      <c r="AW82" s="441">
        <f t="shared" si="102"/>
        <v>0</v>
      </c>
      <c r="AX82" s="441">
        <f t="shared" si="103"/>
        <v>0</v>
      </c>
      <c r="AY82" s="441">
        <f t="shared" si="104"/>
        <v>1.6606945437014423E-2</v>
      </c>
      <c r="AZ82" s="473">
        <f t="shared" si="105"/>
        <v>7.3653876236140017E-2</v>
      </c>
      <c r="BA82" s="417"/>
      <c r="BB82" s="417"/>
      <c r="BC82" s="417"/>
      <c r="BD82" s="417"/>
      <c r="BE82" s="417"/>
      <c r="BF82" s="445"/>
      <c r="BG82" s="441">
        <f t="shared" si="199"/>
        <v>5.7046930799125595E-2</v>
      </c>
      <c r="BH82" s="441">
        <f t="shared" si="200"/>
        <v>0</v>
      </c>
      <c r="BI82" s="441">
        <f t="shared" si="201"/>
        <v>0</v>
      </c>
      <c r="BJ82" s="441">
        <f t="shared" si="202"/>
        <v>0</v>
      </c>
      <c r="BK82" s="441">
        <f t="shared" si="203"/>
        <v>1.6606945437014423E-2</v>
      </c>
      <c r="BL82" s="473">
        <f t="shared" si="204"/>
        <v>7.3653876236140017E-2</v>
      </c>
      <c r="BM82" s="313"/>
      <c r="BN82" s="506">
        <f t="shared" ref="BN82:BN97" si="249">100%-BP82</f>
        <v>0.46197959543694889</v>
      </c>
      <c r="BO82" s="505"/>
      <c r="BP82" s="507">
        <v>0.53802040456305111</v>
      </c>
      <c r="BQ82" s="313"/>
      <c r="BR82" s="839" t="s">
        <v>501</v>
      </c>
      <c r="BS82" s="344" t="s">
        <v>114</v>
      </c>
      <c r="BT82" s="344" t="s">
        <v>465</v>
      </c>
      <c r="BU82" s="840" t="s">
        <v>758</v>
      </c>
      <c r="BV82" s="882" t="str">
        <f t="shared" si="106"/>
        <v>IT-IT System</v>
      </c>
      <c r="BW82" s="882" t="s">
        <v>392</v>
      </c>
      <c r="BY82" s="881" t="s">
        <v>784</v>
      </c>
    </row>
    <row r="83" spans="1:77" x14ac:dyDescent="0.2">
      <c r="A83" s="806">
        <v>77</v>
      </c>
      <c r="B83" s="487" t="s">
        <v>525</v>
      </c>
      <c r="C83" s="807" t="s">
        <v>538</v>
      </c>
      <c r="D83" s="472" t="s">
        <v>471</v>
      </c>
      <c r="E83" s="674">
        <v>0</v>
      </c>
      <c r="F83" s="674">
        <v>0</v>
      </c>
      <c r="G83" s="674">
        <v>0</v>
      </c>
      <c r="H83" s="674">
        <v>0</v>
      </c>
      <c r="I83" s="674">
        <v>0</v>
      </c>
      <c r="J83" s="675">
        <f t="shared" si="174"/>
        <v>0</v>
      </c>
      <c r="K83" s="835">
        <v>0</v>
      </c>
      <c r="L83" s="835">
        <v>0</v>
      </c>
      <c r="M83" s="835">
        <v>0</v>
      </c>
      <c r="N83" s="835">
        <v>0</v>
      </c>
      <c r="O83" s="835">
        <v>0</v>
      </c>
      <c r="P83" s="836">
        <f t="shared" si="175"/>
        <v>0</v>
      </c>
      <c r="Q83" s="676">
        <v>4.9873748336955459E-2</v>
      </c>
      <c r="R83" s="676">
        <v>1.2484249922209898E-2</v>
      </c>
      <c r="S83" s="676">
        <v>1.2484249922209898E-2</v>
      </c>
      <c r="T83" s="676">
        <v>1.8518521833443682E-2</v>
      </c>
      <c r="U83" s="676">
        <v>1.2276396872338734E-2</v>
      </c>
      <c r="V83" s="676">
        <f t="shared" si="178"/>
        <v>0.10563716688715767</v>
      </c>
      <c r="W83" s="374">
        <f t="shared" si="84"/>
        <v>5.2134816173095316E-2</v>
      </c>
      <c r="X83" s="333">
        <f t="shared" si="85"/>
        <v>1.3050233769397982E-2</v>
      </c>
      <c r="Y83" s="333">
        <f t="shared" si="86"/>
        <v>1.3050233769397982E-2</v>
      </c>
      <c r="Z83" s="333">
        <f t="shared" si="87"/>
        <v>1.935807441344151E-2</v>
      </c>
      <c r="AA83" s="333">
        <f t="shared" si="88"/>
        <v>1.2832957528742519E-2</v>
      </c>
      <c r="AB83" s="333">
        <f t="shared" si="92"/>
        <v>0.1104263156540753</v>
      </c>
      <c r="AC83" s="374">
        <f>W83*($BN83*'Input| Real Cost Escalation'!E$22+'Calc| Project Costs '!$BO83*'Input| Real Cost Escalation'!E$23+'Calc| Project Costs '!$BP83*'Input| Real Cost Escalation'!E$24)</f>
        <v>1.0240168893438056E-3</v>
      </c>
      <c r="AD83" s="333">
        <f>X83*($BN83*'Input| Real Cost Escalation'!F$22+'Calc| Project Costs '!$BO83*'Input| Real Cost Escalation'!F$23+'Calc| Project Costs '!$BP83*'Input| Real Cost Escalation'!F$24)</f>
        <v>3.720294567685252E-4</v>
      </c>
      <c r="AE83" s="333">
        <f>Y83*($BN83*'Input| Real Cost Escalation'!G$22+'Calc| Project Costs '!$BO83*'Input| Real Cost Escalation'!G$23+'Calc| Project Costs '!$BP83*'Input| Real Cost Escalation'!G$24)</f>
        <v>4.9417205212664217E-4</v>
      </c>
      <c r="AF83" s="333">
        <f>Z83*($BN83*'Input| Real Cost Escalation'!H$22+'Calc| Project Costs '!$BO83*'Input| Real Cost Escalation'!H$23+'Calc| Project Costs '!$BP83*'Input| Real Cost Escalation'!H$24)</f>
        <v>9.6397774888822712E-4</v>
      </c>
      <c r="AG83" s="333">
        <f>AA83*($BN83*'Input| Real Cost Escalation'!I$22+'Calc| Project Costs '!$BO83*'Input| Real Cost Escalation'!I$23+'Calc| Project Costs '!$BP83*'Input| Real Cost Escalation'!I$24)</f>
        <v>7.9032255835583638E-4</v>
      </c>
      <c r="AH83" s="441">
        <f t="shared" si="93"/>
        <v>3.6445187054830364E-3</v>
      </c>
      <c r="AI83" s="374">
        <f t="shared" si="94"/>
        <v>5.3158833062439119E-2</v>
      </c>
      <c r="AJ83" s="333">
        <f t="shared" si="95"/>
        <v>1.3422263226166508E-2</v>
      </c>
      <c r="AK83" s="333">
        <f t="shared" si="96"/>
        <v>1.3544405821524625E-2</v>
      </c>
      <c r="AL83" s="333">
        <f t="shared" si="97"/>
        <v>2.0322052162329737E-2</v>
      </c>
      <c r="AM83" s="333">
        <f t="shared" si="98"/>
        <v>1.3623280087098356E-2</v>
      </c>
      <c r="AN83" s="335">
        <f t="shared" si="99"/>
        <v>0.11407083435955834</v>
      </c>
      <c r="AO83" s="333">
        <f>AI83/AI$102*'Input| Overheads'!C$53</f>
        <v>2.6517507357170862E-3</v>
      </c>
      <c r="AP83" s="333">
        <f>AJ83/AJ$102*'Input| Overheads'!D$53</f>
        <v>5.3920599877842006E-4</v>
      </c>
      <c r="AQ83" s="333">
        <f>AK83/AK$102*'Input| Overheads'!E$53</f>
        <v>6.8308651885280974E-4</v>
      </c>
      <c r="AR83" s="333">
        <f>AL83/AL$102*'Input| Overheads'!F$53</f>
        <v>9.2383321094300611E-4</v>
      </c>
      <c r="AS83" s="333">
        <f>AM83/AM$102*'Input| Overheads'!G$53</f>
        <v>7.1354068575964203E-4</v>
      </c>
      <c r="AT83" s="473">
        <f t="shared" si="192"/>
        <v>5.5114171500509641E-3</v>
      </c>
      <c r="AU83" s="441">
        <f t="shared" si="100"/>
        <v>5.5810583798156205E-2</v>
      </c>
      <c r="AV83" s="441">
        <f t="shared" si="101"/>
        <v>1.3961469224944928E-2</v>
      </c>
      <c r="AW83" s="441">
        <f t="shared" si="102"/>
        <v>1.4227492340377434E-2</v>
      </c>
      <c r="AX83" s="441">
        <f t="shared" si="103"/>
        <v>2.1245885373272742E-2</v>
      </c>
      <c r="AY83" s="441">
        <f t="shared" si="104"/>
        <v>1.4336820772857998E-2</v>
      </c>
      <c r="AZ83" s="473">
        <f t="shared" si="105"/>
        <v>0.1195822515096093</v>
      </c>
      <c r="BA83" s="417"/>
      <c r="BB83" s="417"/>
      <c r="BC83" s="417"/>
      <c r="BD83" s="417"/>
      <c r="BE83" s="417"/>
      <c r="BF83" s="445"/>
      <c r="BG83" s="441">
        <f t="shared" si="199"/>
        <v>5.5810583798156205E-2</v>
      </c>
      <c r="BH83" s="441">
        <f t="shared" si="200"/>
        <v>1.3961469224944928E-2</v>
      </c>
      <c r="BI83" s="441">
        <f t="shared" si="201"/>
        <v>1.4227492340377434E-2</v>
      </c>
      <c r="BJ83" s="441">
        <f t="shared" si="202"/>
        <v>2.1245885373272742E-2</v>
      </c>
      <c r="BK83" s="441">
        <f t="shared" si="203"/>
        <v>1.4336820772857998E-2</v>
      </c>
      <c r="BL83" s="473">
        <f t="shared" si="204"/>
        <v>0.1195822515096093</v>
      </c>
      <c r="BM83" s="313"/>
      <c r="BN83" s="506">
        <f t="shared" si="249"/>
        <v>1</v>
      </c>
      <c r="BO83" s="505"/>
      <c r="BP83" s="507">
        <v>0</v>
      </c>
      <c r="BQ83" s="313"/>
      <c r="BR83" s="839" t="s">
        <v>501</v>
      </c>
      <c r="BS83" s="344" t="s">
        <v>114</v>
      </c>
      <c r="BT83" s="344" t="s">
        <v>465</v>
      </c>
      <c r="BU83" s="840" t="s">
        <v>758</v>
      </c>
      <c r="BV83" s="882" t="str">
        <f t="shared" si="106"/>
        <v>IT-IT System</v>
      </c>
      <c r="BW83" s="882" t="s">
        <v>392</v>
      </c>
      <c r="BY83" s="881" t="s">
        <v>784</v>
      </c>
    </row>
    <row r="84" spans="1:77" x14ac:dyDescent="0.2">
      <c r="A84" s="806">
        <v>78</v>
      </c>
      <c r="B84" s="487" t="s">
        <v>525</v>
      </c>
      <c r="C84" s="807" t="s">
        <v>539</v>
      </c>
      <c r="D84" s="472" t="s">
        <v>471</v>
      </c>
      <c r="E84" s="674">
        <v>0</v>
      </c>
      <c r="F84" s="674">
        <v>0</v>
      </c>
      <c r="G84" s="674">
        <v>0</v>
      </c>
      <c r="H84" s="674">
        <v>0</v>
      </c>
      <c r="I84" s="674">
        <v>0</v>
      </c>
      <c r="J84" s="675">
        <f t="shared" si="174"/>
        <v>0</v>
      </c>
      <c r="K84" s="835">
        <v>0</v>
      </c>
      <c r="L84" s="835">
        <v>0</v>
      </c>
      <c r="M84" s="835">
        <v>0</v>
      </c>
      <c r="N84" s="835">
        <v>0</v>
      </c>
      <c r="O84" s="835">
        <v>0</v>
      </c>
      <c r="P84" s="836">
        <f t="shared" si="175"/>
        <v>0</v>
      </c>
      <c r="Q84" s="676">
        <v>1.9455877723944634E-3</v>
      </c>
      <c r="R84" s="676">
        <v>1.9455877723944634E-3</v>
      </c>
      <c r="S84" s="676">
        <v>1.9455877723944634E-3</v>
      </c>
      <c r="T84" s="676">
        <v>1.9455877723944634E-3</v>
      </c>
      <c r="U84" s="676">
        <v>1.9455877723944634E-3</v>
      </c>
      <c r="V84" s="676">
        <f t="shared" si="178"/>
        <v>9.7279388619723167E-3</v>
      </c>
      <c r="W84" s="374">
        <f t="shared" si="84"/>
        <v>2.0337926112372756E-3</v>
      </c>
      <c r="X84" s="333">
        <f t="shared" si="85"/>
        <v>2.0337926112372756E-3</v>
      </c>
      <c r="Y84" s="333">
        <f t="shared" si="86"/>
        <v>2.0337926112372756E-3</v>
      </c>
      <c r="Z84" s="333">
        <f t="shared" si="87"/>
        <v>2.0337926112372756E-3</v>
      </c>
      <c r="AA84" s="333">
        <f t="shared" si="88"/>
        <v>2.0337926112372756E-3</v>
      </c>
      <c r="AB84" s="333">
        <f t="shared" si="92"/>
        <v>1.0168963056186378E-2</v>
      </c>
      <c r="AC84" s="374">
        <f>W84*($BN84*'Input| Real Cost Escalation'!E$22+'Calc| Project Costs '!$BO84*'Input| Real Cost Escalation'!E$23+'Calc| Project Costs '!$BP84*'Input| Real Cost Escalation'!E$24)</f>
        <v>0</v>
      </c>
      <c r="AD84" s="333">
        <f>X84*($BN84*'Input| Real Cost Escalation'!F$22+'Calc| Project Costs '!$BO84*'Input| Real Cost Escalation'!F$23+'Calc| Project Costs '!$BP84*'Input| Real Cost Escalation'!F$24)</f>
        <v>0</v>
      </c>
      <c r="AE84" s="333">
        <f>Y84*($BN84*'Input| Real Cost Escalation'!G$22+'Calc| Project Costs '!$BO84*'Input| Real Cost Escalation'!G$23+'Calc| Project Costs '!$BP84*'Input| Real Cost Escalation'!G$24)</f>
        <v>0</v>
      </c>
      <c r="AF84" s="333">
        <f>Z84*($BN84*'Input| Real Cost Escalation'!H$22+'Calc| Project Costs '!$BO84*'Input| Real Cost Escalation'!H$23+'Calc| Project Costs '!$BP84*'Input| Real Cost Escalation'!H$24)</f>
        <v>0</v>
      </c>
      <c r="AG84" s="333">
        <f>AA84*($BN84*'Input| Real Cost Escalation'!I$22+'Calc| Project Costs '!$BO84*'Input| Real Cost Escalation'!I$23+'Calc| Project Costs '!$BP84*'Input| Real Cost Escalation'!I$24)</f>
        <v>0</v>
      </c>
      <c r="AH84" s="441">
        <f t="shared" si="93"/>
        <v>0</v>
      </c>
      <c r="AI84" s="374">
        <f t="shared" si="94"/>
        <v>2.0337926112372756E-3</v>
      </c>
      <c r="AJ84" s="333">
        <f t="shared" si="95"/>
        <v>2.0337926112372756E-3</v>
      </c>
      <c r="AK84" s="333">
        <f t="shared" si="96"/>
        <v>2.0337926112372756E-3</v>
      </c>
      <c r="AL84" s="333">
        <f t="shared" si="97"/>
        <v>2.0337926112372756E-3</v>
      </c>
      <c r="AM84" s="333">
        <f t="shared" si="98"/>
        <v>2.0337926112372756E-3</v>
      </c>
      <c r="AN84" s="335">
        <f t="shared" si="99"/>
        <v>1.0168963056186378E-2</v>
      </c>
      <c r="AO84" s="333">
        <f>AI84/AI$102*'Input| Overheads'!C$53</f>
        <v>1.0145277355523959E-4</v>
      </c>
      <c r="AP84" s="333">
        <f>AJ84/AJ$102*'Input| Overheads'!D$53</f>
        <v>8.1702553270784884E-5</v>
      </c>
      <c r="AQ84" s="333">
        <f>AK84/AK$102*'Input| Overheads'!E$53</f>
        <v>1.0257048800700028E-4</v>
      </c>
      <c r="AR84" s="333">
        <f>AL84/AL$102*'Input| Overheads'!F$53</f>
        <v>9.2455483502513371E-5</v>
      </c>
      <c r="AS84" s="333">
        <f>AM84/AM$102*'Input| Overheads'!G$53</f>
        <v>1.0652308146328592E-4</v>
      </c>
      <c r="AT84" s="473">
        <f t="shared" si="192"/>
        <v>4.8470437979882404E-4</v>
      </c>
      <c r="AU84" s="441">
        <f t="shared" si="100"/>
        <v>2.1352453847925152E-3</v>
      </c>
      <c r="AV84" s="441">
        <f t="shared" si="101"/>
        <v>2.1154951645080606E-3</v>
      </c>
      <c r="AW84" s="441">
        <f t="shared" si="102"/>
        <v>2.1363630992442761E-3</v>
      </c>
      <c r="AX84" s="441">
        <f t="shared" si="103"/>
        <v>2.1262480947397888E-3</v>
      </c>
      <c r="AY84" s="441">
        <f t="shared" si="104"/>
        <v>2.1403156927005617E-3</v>
      </c>
      <c r="AZ84" s="473">
        <f t="shared" si="105"/>
        <v>1.0653667435985201E-2</v>
      </c>
      <c r="BA84" s="417"/>
      <c r="BB84" s="417"/>
      <c r="BC84" s="417"/>
      <c r="BD84" s="417"/>
      <c r="BE84" s="417"/>
      <c r="BF84" s="445"/>
      <c r="BG84" s="441">
        <f t="shared" si="199"/>
        <v>2.1352453847925152E-3</v>
      </c>
      <c r="BH84" s="441">
        <f t="shared" si="200"/>
        <v>2.1154951645080606E-3</v>
      </c>
      <c r="BI84" s="441">
        <f t="shared" si="201"/>
        <v>2.1363630992442761E-3</v>
      </c>
      <c r="BJ84" s="441">
        <f t="shared" si="202"/>
        <v>2.1262480947397888E-3</v>
      </c>
      <c r="BK84" s="441">
        <f t="shared" si="203"/>
        <v>2.1403156927005617E-3</v>
      </c>
      <c r="BL84" s="473">
        <f t="shared" si="204"/>
        <v>1.0653667435985203E-2</v>
      </c>
      <c r="BM84" s="313"/>
      <c r="BN84" s="506">
        <f t="shared" si="249"/>
        <v>0</v>
      </c>
      <c r="BO84" s="505"/>
      <c r="BP84" s="507">
        <v>1</v>
      </c>
      <c r="BQ84" s="313"/>
      <c r="BR84" s="839" t="s">
        <v>501</v>
      </c>
      <c r="BS84" s="344" t="s">
        <v>114</v>
      </c>
      <c r="BT84" s="344" t="s">
        <v>497</v>
      </c>
      <c r="BU84" s="840" t="s">
        <v>758</v>
      </c>
      <c r="BV84" s="882" t="str">
        <f t="shared" si="106"/>
        <v>IT-IT System</v>
      </c>
      <c r="BW84" s="882" t="s">
        <v>392</v>
      </c>
      <c r="BY84" s="881" t="s">
        <v>784</v>
      </c>
    </row>
    <row r="85" spans="1:77" x14ac:dyDescent="0.2">
      <c r="A85" s="806">
        <v>79</v>
      </c>
      <c r="B85" s="487" t="s">
        <v>540</v>
      </c>
      <c r="C85" s="807" t="s">
        <v>541</v>
      </c>
      <c r="D85" s="472" t="s">
        <v>471</v>
      </c>
      <c r="E85" s="674">
        <v>0</v>
      </c>
      <c r="F85" s="674">
        <v>0</v>
      </c>
      <c r="G85" s="674">
        <v>0</v>
      </c>
      <c r="H85" s="674">
        <v>0</v>
      </c>
      <c r="I85" s="674">
        <v>0</v>
      </c>
      <c r="J85" s="675">
        <f t="shared" ref="J85:J98" si="250">SUM(E85:I85)</f>
        <v>0</v>
      </c>
      <c r="K85" s="835">
        <v>0</v>
      </c>
      <c r="L85" s="835">
        <v>0</v>
      </c>
      <c r="M85" s="835">
        <v>0</v>
      </c>
      <c r="N85" s="835">
        <v>0</v>
      </c>
      <c r="O85" s="835">
        <v>0</v>
      </c>
      <c r="P85" s="836">
        <f t="shared" ref="P85:P98" si="251">AVERAGE(K85:O85)</f>
        <v>0</v>
      </c>
      <c r="Q85" s="676">
        <v>0</v>
      </c>
      <c r="R85" s="676">
        <v>0</v>
      </c>
      <c r="S85" s="676">
        <v>0.44043804997538644</v>
      </c>
      <c r="T85" s="676">
        <v>2.1141033090660026</v>
      </c>
      <c r="U85" s="676">
        <v>0.35235054145726497</v>
      </c>
      <c r="V85" s="676">
        <f t="shared" si="178"/>
        <v>2.9068919004986542</v>
      </c>
      <c r="W85" s="374">
        <f t="shared" si="84"/>
        <v>0</v>
      </c>
      <c r="X85" s="333">
        <f t="shared" si="85"/>
        <v>0</v>
      </c>
      <c r="Y85" s="333">
        <f t="shared" si="86"/>
        <v>0.4604056750651091</v>
      </c>
      <c r="Z85" s="333">
        <f t="shared" si="87"/>
        <v>2.2099479398346911</v>
      </c>
      <c r="AA85" s="333">
        <f t="shared" si="88"/>
        <v>0.36832464612958526</v>
      </c>
      <c r="AB85" s="333">
        <f t="shared" si="92"/>
        <v>3.0386782610293852</v>
      </c>
      <c r="AC85" s="374">
        <f>W85*($BN85*'Input| Real Cost Escalation'!E$22+'Calc| Project Costs '!$BO85*'Input| Real Cost Escalation'!E$23+'Calc| Project Costs '!$BP85*'Input| Real Cost Escalation'!E$24)</f>
        <v>0</v>
      </c>
      <c r="AD85" s="333">
        <f>X85*($BN85*'Input| Real Cost Escalation'!F$22+'Calc| Project Costs '!$BO85*'Input| Real Cost Escalation'!F$23+'Calc| Project Costs '!$BP85*'Input| Real Cost Escalation'!F$24)</f>
        <v>0</v>
      </c>
      <c r="AE85" s="333">
        <f>Y85*($BN85*'Input| Real Cost Escalation'!G$22+'Calc| Project Costs '!$BO85*'Input| Real Cost Escalation'!G$23+'Calc| Project Costs '!$BP85*'Input| Real Cost Escalation'!G$24)</f>
        <v>1.7434141125594001E-2</v>
      </c>
      <c r="AF85" s="333">
        <f>Z85*($BN85*'Input| Real Cost Escalation'!H$22+'Calc| Project Costs '!$BO85*'Input| Real Cost Escalation'!H$23+'Calc| Project Costs '!$BP85*'Input| Real Cost Escalation'!H$24)</f>
        <v>0.11004920193522932</v>
      </c>
      <c r="AG85" s="333">
        <f>AA85*($BN85*'Input| Real Cost Escalation'!I$22+'Calc| Project Costs '!$BO85*'Input| Real Cost Escalation'!I$23+'Calc| Project Costs '!$BP85*'Input| Real Cost Escalation'!I$24)</f>
        <v>2.2683413077824306E-2</v>
      </c>
      <c r="AH85" s="441">
        <f t="shared" si="93"/>
        <v>0.15016675613864763</v>
      </c>
      <c r="AI85" s="374">
        <f t="shared" si="94"/>
        <v>0</v>
      </c>
      <c r="AJ85" s="333">
        <f t="shared" si="95"/>
        <v>0</v>
      </c>
      <c r="AK85" s="333">
        <f t="shared" si="96"/>
        <v>0.47783981619070309</v>
      </c>
      <c r="AL85" s="333">
        <f t="shared" si="97"/>
        <v>2.3199971417699206</v>
      </c>
      <c r="AM85" s="333">
        <f t="shared" si="98"/>
        <v>0.39100805920740955</v>
      </c>
      <c r="AN85" s="335">
        <f t="shared" si="99"/>
        <v>3.1888450171680329</v>
      </c>
      <c r="AO85" s="333">
        <f>AI85/AI$102*'Input| Overheads'!C$53</f>
        <v>0</v>
      </c>
      <c r="AP85" s="333">
        <f>AJ85/AJ$102*'Input| Overheads'!D$53</f>
        <v>0</v>
      </c>
      <c r="AQ85" s="333">
        <f>AK85/AK$102*'Input| Overheads'!E$53</f>
        <v>2.4098948371160958E-2</v>
      </c>
      <c r="AR85" s="333">
        <f>AL85/AL$102*'Input| Overheads'!F$53</f>
        <v>0.10546623892801749</v>
      </c>
      <c r="AS85" s="333">
        <f>AM85/AM$102*'Input| Overheads'!G$53</f>
        <v>2.0479661059646204E-2</v>
      </c>
      <c r="AT85" s="473">
        <f t="shared" si="192"/>
        <v>0.15004484835882465</v>
      </c>
      <c r="AU85" s="441">
        <f t="shared" si="100"/>
        <v>0</v>
      </c>
      <c r="AV85" s="441">
        <f t="shared" si="101"/>
        <v>0</v>
      </c>
      <c r="AW85" s="441">
        <f t="shared" si="102"/>
        <v>0.50193876456186404</v>
      </c>
      <c r="AX85" s="441">
        <f t="shared" si="103"/>
        <v>2.4254633806979382</v>
      </c>
      <c r="AY85" s="441">
        <f t="shared" si="104"/>
        <v>0.41148772026705577</v>
      </c>
      <c r="AZ85" s="473">
        <f t="shared" si="105"/>
        <v>3.3388898655268577</v>
      </c>
      <c r="BA85" s="417"/>
      <c r="BB85" s="417"/>
      <c r="BC85" s="417"/>
      <c r="BD85" s="417"/>
      <c r="BE85" s="417"/>
      <c r="BF85" s="445"/>
      <c r="BG85" s="441">
        <f t="shared" si="199"/>
        <v>0</v>
      </c>
      <c r="BH85" s="441">
        <f t="shared" si="200"/>
        <v>0</v>
      </c>
      <c r="BI85" s="441">
        <f t="shared" si="201"/>
        <v>0.50193876456186404</v>
      </c>
      <c r="BJ85" s="441">
        <f t="shared" si="202"/>
        <v>2.4254633806979382</v>
      </c>
      <c r="BK85" s="441">
        <f t="shared" si="203"/>
        <v>0.41148772026705577</v>
      </c>
      <c r="BL85" s="473">
        <f t="shared" si="204"/>
        <v>3.3388898655268582</v>
      </c>
      <c r="BM85" s="313"/>
      <c r="BN85" s="506">
        <f>100%-BP85</f>
        <v>1</v>
      </c>
      <c r="BO85" s="505"/>
      <c r="BP85" s="507">
        <v>0</v>
      </c>
      <c r="BQ85" s="313"/>
      <c r="BR85" s="839" t="s">
        <v>501</v>
      </c>
      <c r="BS85" s="344" t="s">
        <v>114</v>
      </c>
      <c r="BT85" s="344" t="s">
        <v>497</v>
      </c>
      <c r="BU85" s="840" t="s">
        <v>502</v>
      </c>
      <c r="BV85" s="882" t="str">
        <f t="shared" si="106"/>
        <v>IT-IT System</v>
      </c>
      <c r="BW85" s="882" t="s">
        <v>541</v>
      </c>
      <c r="BX85" s="882" t="s">
        <v>749</v>
      </c>
      <c r="BY85" s="881" t="s">
        <v>784</v>
      </c>
    </row>
    <row r="86" spans="1:77" x14ac:dyDescent="0.2">
      <c r="A86" s="806">
        <v>80</v>
      </c>
      <c r="B86" s="487" t="s">
        <v>540</v>
      </c>
      <c r="C86" s="807" t="s">
        <v>542</v>
      </c>
      <c r="D86" s="472" t="s">
        <v>471</v>
      </c>
      <c r="E86" s="674">
        <v>0</v>
      </c>
      <c r="F86" s="674">
        <v>0</v>
      </c>
      <c r="G86" s="674">
        <v>0</v>
      </c>
      <c r="H86" s="674">
        <v>0</v>
      </c>
      <c r="I86" s="674">
        <v>0</v>
      </c>
      <c r="J86" s="675">
        <f t="shared" si="250"/>
        <v>0</v>
      </c>
      <c r="K86" s="835">
        <v>0</v>
      </c>
      <c r="L86" s="835">
        <v>0</v>
      </c>
      <c r="M86" s="835">
        <v>0</v>
      </c>
      <c r="N86" s="835">
        <v>0</v>
      </c>
      <c r="O86" s="835">
        <v>0</v>
      </c>
      <c r="P86" s="836">
        <f t="shared" si="251"/>
        <v>0</v>
      </c>
      <c r="Q86" s="676">
        <v>0</v>
      </c>
      <c r="R86" s="676">
        <v>0</v>
      </c>
      <c r="S86" s="676">
        <v>0.26426290609294872</v>
      </c>
      <c r="T86" s="676">
        <v>0.26426290609294872</v>
      </c>
      <c r="U86" s="676">
        <v>0.26426290609294872</v>
      </c>
      <c r="V86" s="676">
        <f t="shared" si="178"/>
        <v>0.79278871827884623</v>
      </c>
      <c r="W86" s="374">
        <f t="shared" si="84"/>
        <v>0</v>
      </c>
      <c r="X86" s="333">
        <f t="shared" si="85"/>
        <v>0</v>
      </c>
      <c r="Y86" s="333">
        <f t="shared" si="86"/>
        <v>0.27624348459718895</v>
      </c>
      <c r="Z86" s="333">
        <f t="shared" si="87"/>
        <v>0.27624348459718895</v>
      </c>
      <c r="AA86" s="333">
        <f t="shared" si="88"/>
        <v>0.27624348459718895</v>
      </c>
      <c r="AB86" s="333">
        <f t="shared" si="92"/>
        <v>0.82873045379156685</v>
      </c>
      <c r="AC86" s="374">
        <f>W86*($BN86*'Input| Real Cost Escalation'!E$22+'Calc| Project Costs '!$BO86*'Input| Real Cost Escalation'!E$23+'Calc| Project Costs '!$BP86*'Input| Real Cost Escalation'!E$24)</f>
        <v>0</v>
      </c>
      <c r="AD86" s="333">
        <f>X86*($BN86*'Input| Real Cost Escalation'!F$22+'Calc| Project Costs '!$BO86*'Input| Real Cost Escalation'!F$23+'Calc| Project Costs '!$BP86*'Input| Real Cost Escalation'!F$24)</f>
        <v>0</v>
      </c>
      <c r="AE86" s="333">
        <f>Y86*($BN86*'Input| Real Cost Escalation'!G$22+'Calc| Project Costs '!$BO86*'Input| Real Cost Escalation'!G$23+'Calc| Project Costs '!$BP86*'Input| Real Cost Escalation'!G$24)</f>
        <v>8.2637852735017135E-3</v>
      </c>
      <c r="AF86" s="333">
        <f>Z86*($BN86*'Input| Real Cost Escalation'!H$22+'Calc| Project Costs '!$BO86*'Input| Real Cost Escalation'!H$23+'Calc| Project Costs '!$BP86*'Input| Real Cost Escalation'!H$24)</f>
        <v>1.0867358381021939E-2</v>
      </c>
      <c r="AG86" s="333">
        <f>AA86*($BN86*'Input| Real Cost Escalation'!I$22+'Calc| Project Costs '!$BO86*'Input| Real Cost Escalation'!I$23+'Calc| Project Costs '!$BP86*'Input| Real Cost Escalation'!I$24)</f>
        <v>1.3439922248610901E-2</v>
      </c>
      <c r="AH86" s="441">
        <f t="shared" si="93"/>
        <v>3.2571065903134556E-2</v>
      </c>
      <c r="AI86" s="374">
        <f t="shared" si="94"/>
        <v>0</v>
      </c>
      <c r="AJ86" s="333">
        <f t="shared" si="95"/>
        <v>0</v>
      </c>
      <c r="AK86" s="333">
        <f t="shared" si="96"/>
        <v>0.28450726987069064</v>
      </c>
      <c r="AL86" s="333">
        <f t="shared" si="97"/>
        <v>0.28711084297821088</v>
      </c>
      <c r="AM86" s="333">
        <f t="shared" si="98"/>
        <v>0.28968340684579985</v>
      </c>
      <c r="AN86" s="335">
        <f t="shared" si="99"/>
        <v>0.86130151969470137</v>
      </c>
      <c r="AO86" s="333">
        <f>AI86/AI$102*'Input| Overheads'!C$53</f>
        <v>0</v>
      </c>
      <c r="AP86" s="333">
        <f>AJ86/AJ$102*'Input| Overheads'!D$53</f>
        <v>0</v>
      </c>
      <c r="AQ86" s="333">
        <f>AK86/AK$102*'Input| Overheads'!E$53</f>
        <v>1.4348586650839936E-2</v>
      </c>
      <c r="AR86" s="333">
        <f>AL86/AL$102*'Input| Overheads'!F$53</f>
        <v>1.3051956064593931E-2</v>
      </c>
      <c r="AS86" s="333">
        <f>AM86/AM$102*'Input| Overheads'!G$53</f>
        <v>1.5172623292806936E-2</v>
      </c>
      <c r="AT86" s="473">
        <f t="shared" si="192"/>
        <v>4.2573166008240799E-2</v>
      </c>
      <c r="AU86" s="441">
        <f t="shared" si="100"/>
        <v>0</v>
      </c>
      <c r="AV86" s="441">
        <f t="shared" si="101"/>
        <v>0</v>
      </c>
      <c r="AW86" s="441">
        <f t="shared" si="102"/>
        <v>0.29885585652153057</v>
      </c>
      <c r="AX86" s="441">
        <f t="shared" si="103"/>
        <v>0.3001627990428048</v>
      </c>
      <c r="AY86" s="441">
        <f t="shared" si="104"/>
        <v>0.30485603013860679</v>
      </c>
      <c r="AZ86" s="473">
        <f t="shared" si="105"/>
        <v>0.90387468570294216</v>
      </c>
      <c r="BA86" s="417"/>
      <c r="BB86" s="417"/>
      <c r="BC86" s="417"/>
      <c r="BD86" s="417"/>
      <c r="BE86" s="417"/>
      <c r="BF86" s="445"/>
      <c r="BG86" s="441">
        <f t="shared" si="199"/>
        <v>0</v>
      </c>
      <c r="BH86" s="441">
        <f t="shared" si="200"/>
        <v>0</v>
      </c>
      <c r="BI86" s="441">
        <f t="shared" si="201"/>
        <v>0.29885585652153057</v>
      </c>
      <c r="BJ86" s="441">
        <f t="shared" si="202"/>
        <v>0.3001627990428048</v>
      </c>
      <c r="BK86" s="441">
        <f t="shared" si="203"/>
        <v>0.30485603013860679</v>
      </c>
      <c r="BL86" s="473">
        <f t="shared" si="204"/>
        <v>0.90387468570294205</v>
      </c>
      <c r="BM86" s="313"/>
      <c r="BN86" s="506">
        <f t="shared" si="249"/>
        <v>0.79</v>
      </c>
      <c r="BO86" s="505"/>
      <c r="BP86" s="507">
        <v>0.21</v>
      </c>
      <c r="BQ86" s="313"/>
      <c r="BR86" s="839" t="s">
        <v>501</v>
      </c>
      <c r="BS86" s="344" t="s">
        <v>114</v>
      </c>
      <c r="BT86" s="344" t="s">
        <v>465</v>
      </c>
      <c r="BU86" s="840" t="s">
        <v>502</v>
      </c>
      <c r="BV86" s="882" t="str">
        <f t="shared" si="106"/>
        <v>IT-IT System</v>
      </c>
      <c r="BW86" s="882" t="s">
        <v>542</v>
      </c>
      <c r="BX86" s="882" t="s">
        <v>749</v>
      </c>
      <c r="BY86" s="881" t="s">
        <v>784</v>
      </c>
    </row>
    <row r="87" spans="1:77" x14ac:dyDescent="0.2">
      <c r="A87" s="806">
        <v>81</v>
      </c>
      <c r="B87" s="487" t="s">
        <v>540</v>
      </c>
      <c r="C87" s="807" t="s">
        <v>543</v>
      </c>
      <c r="D87" s="472" t="s">
        <v>471</v>
      </c>
      <c r="E87" s="674">
        <v>0</v>
      </c>
      <c r="F87" s="674">
        <v>0</v>
      </c>
      <c r="G87" s="674">
        <v>0</v>
      </c>
      <c r="H87" s="674">
        <v>0</v>
      </c>
      <c r="I87" s="674">
        <v>0</v>
      </c>
      <c r="J87" s="675">
        <f t="shared" si="250"/>
        <v>0</v>
      </c>
      <c r="K87" s="835">
        <v>0</v>
      </c>
      <c r="L87" s="835">
        <v>0</v>
      </c>
      <c r="M87" s="835">
        <v>0</v>
      </c>
      <c r="N87" s="835">
        <v>0</v>
      </c>
      <c r="O87" s="835">
        <v>0</v>
      </c>
      <c r="P87" s="836">
        <f t="shared" si="251"/>
        <v>0</v>
      </c>
      <c r="Q87" s="676">
        <v>1.0570514598381862</v>
      </c>
      <c r="R87" s="676">
        <v>0</v>
      </c>
      <c r="S87" s="676">
        <v>0</v>
      </c>
      <c r="T87" s="676">
        <v>0</v>
      </c>
      <c r="U87" s="676">
        <v>1.0570514598381862</v>
      </c>
      <c r="V87" s="676">
        <f t="shared" si="178"/>
        <v>2.1141029196763723</v>
      </c>
      <c r="W87" s="374">
        <f t="shared" si="84"/>
        <v>1.1049737663958792</v>
      </c>
      <c r="X87" s="333">
        <f t="shared" si="85"/>
        <v>0</v>
      </c>
      <c r="Y87" s="333">
        <f t="shared" si="86"/>
        <v>0</v>
      </c>
      <c r="Z87" s="333">
        <f t="shared" si="87"/>
        <v>0</v>
      </c>
      <c r="AA87" s="333">
        <f t="shared" si="88"/>
        <v>1.1049737663958792</v>
      </c>
      <c r="AB87" s="333">
        <f t="shared" si="92"/>
        <v>2.2099475327917584</v>
      </c>
      <c r="AC87" s="374">
        <f>W87*($BN87*'Input| Real Cost Escalation'!E$22+'Calc| Project Costs '!$BO87*'Input| Real Cost Escalation'!E$23+'Calc| Project Costs '!$BP87*'Input| Real Cost Escalation'!E$24)</f>
        <v>2.1311736499775743E-2</v>
      </c>
      <c r="AD87" s="333">
        <f>X87*($BN87*'Input| Real Cost Escalation'!F$22+'Calc| Project Costs '!$BO87*'Input| Real Cost Escalation'!F$23+'Calc| Project Costs '!$BP87*'Input| Real Cost Escalation'!F$24)</f>
        <v>0</v>
      </c>
      <c r="AE87" s="333">
        <f>Y87*($BN87*'Input| Real Cost Escalation'!G$22+'Calc| Project Costs '!$BO87*'Input| Real Cost Escalation'!G$23+'Calc| Project Costs '!$BP87*'Input| Real Cost Escalation'!G$24)</f>
        <v>0</v>
      </c>
      <c r="AF87" s="333">
        <f>Z87*($BN87*'Input| Real Cost Escalation'!H$22+'Calc| Project Costs '!$BO87*'Input| Real Cost Escalation'!H$23+'Calc| Project Costs '!$BP87*'Input| Real Cost Escalation'!H$24)</f>
        <v>0</v>
      </c>
      <c r="AG87" s="333">
        <f>AA87*($BN87*'Input| Real Cost Escalation'!I$22+'Calc| Project Costs '!$BO87*'Input| Real Cost Escalation'!I$23+'Calc| Project Costs '!$BP87*'Input| Real Cost Escalation'!I$24)</f>
        <v>6.682164859214311E-2</v>
      </c>
      <c r="AH87" s="441">
        <f t="shared" si="93"/>
        <v>8.8133385091918856E-2</v>
      </c>
      <c r="AI87" s="374">
        <f t="shared" si="94"/>
        <v>1.1262855028956549</v>
      </c>
      <c r="AJ87" s="333">
        <f t="shared" si="95"/>
        <v>0</v>
      </c>
      <c r="AK87" s="333">
        <f t="shared" si="96"/>
        <v>0</v>
      </c>
      <c r="AL87" s="333">
        <f t="shared" si="97"/>
        <v>0</v>
      </c>
      <c r="AM87" s="333">
        <f t="shared" si="98"/>
        <v>1.1717954149880223</v>
      </c>
      <c r="AN87" s="335">
        <f t="shared" si="99"/>
        <v>2.2980809178836772</v>
      </c>
      <c r="AO87" s="333">
        <f>AI87/AI$102*'Input| Overheads'!C$53</f>
        <v>5.6183107093848689E-2</v>
      </c>
      <c r="AP87" s="333">
        <f>AJ87/AJ$102*'Input| Overheads'!D$53</f>
        <v>0</v>
      </c>
      <c r="AQ87" s="333">
        <f>AK87/AK$102*'Input| Overheads'!E$53</f>
        <v>0</v>
      </c>
      <c r="AR87" s="333">
        <f>AL87/AL$102*'Input| Overheads'!F$53</f>
        <v>0</v>
      </c>
      <c r="AS87" s="333">
        <f>AM87/AM$102*'Input| Overheads'!G$53</f>
        <v>6.1374624806575871E-2</v>
      </c>
      <c r="AT87" s="473">
        <f t="shared" si="192"/>
        <v>0.11755773190042457</v>
      </c>
      <c r="AU87" s="441">
        <f t="shared" si="100"/>
        <v>1.1824686099895036</v>
      </c>
      <c r="AV87" s="441">
        <f t="shared" si="101"/>
        <v>0</v>
      </c>
      <c r="AW87" s="441">
        <f t="shared" si="102"/>
        <v>0</v>
      </c>
      <c r="AX87" s="441">
        <f t="shared" si="103"/>
        <v>0</v>
      </c>
      <c r="AY87" s="441">
        <f t="shared" si="104"/>
        <v>1.2331700397945982</v>
      </c>
      <c r="AZ87" s="473">
        <f t="shared" si="105"/>
        <v>2.4156386497841016</v>
      </c>
      <c r="BA87" s="417"/>
      <c r="BB87" s="417"/>
      <c r="BC87" s="417"/>
      <c r="BD87" s="417"/>
      <c r="BE87" s="417"/>
      <c r="BF87" s="445"/>
      <c r="BG87" s="441">
        <f t="shared" si="199"/>
        <v>1.1824686099895036</v>
      </c>
      <c r="BH87" s="441">
        <f t="shared" si="200"/>
        <v>0</v>
      </c>
      <c r="BI87" s="441">
        <f t="shared" si="201"/>
        <v>0</v>
      </c>
      <c r="BJ87" s="441">
        <f t="shared" si="202"/>
        <v>0</v>
      </c>
      <c r="BK87" s="441">
        <f t="shared" si="203"/>
        <v>1.2331700397945982</v>
      </c>
      <c r="BL87" s="473">
        <f t="shared" si="204"/>
        <v>2.4156386497841016</v>
      </c>
      <c r="BM87" s="313"/>
      <c r="BN87" s="506">
        <f t="shared" si="249"/>
        <v>0.98194598205451222</v>
      </c>
      <c r="BO87" s="505"/>
      <c r="BP87" s="507">
        <v>1.805401794548778E-2</v>
      </c>
      <c r="BQ87" s="313"/>
      <c r="BR87" s="839" t="s">
        <v>501</v>
      </c>
      <c r="BS87" s="344" t="s">
        <v>114</v>
      </c>
      <c r="BT87" s="344" t="s">
        <v>465</v>
      </c>
      <c r="BU87" s="840" t="s">
        <v>502</v>
      </c>
      <c r="BV87" s="882" t="str">
        <f t="shared" si="106"/>
        <v>IT-IT System</v>
      </c>
      <c r="BW87" s="882" t="s">
        <v>543</v>
      </c>
      <c r="BX87" s="882" t="s">
        <v>749</v>
      </c>
      <c r="BY87" s="881" t="s">
        <v>784</v>
      </c>
    </row>
    <row r="88" spans="1:77" x14ac:dyDescent="0.2">
      <c r="A88" s="806">
        <v>82</v>
      </c>
      <c r="B88" s="487" t="s">
        <v>540</v>
      </c>
      <c r="C88" s="807" t="s">
        <v>544</v>
      </c>
      <c r="D88" s="472" t="s">
        <v>471</v>
      </c>
      <c r="E88" s="674">
        <v>0</v>
      </c>
      <c r="F88" s="674">
        <v>0</v>
      </c>
      <c r="G88" s="674">
        <v>0</v>
      </c>
      <c r="H88" s="674">
        <v>0</v>
      </c>
      <c r="I88" s="674">
        <v>0</v>
      </c>
      <c r="J88" s="675">
        <f t="shared" si="250"/>
        <v>0</v>
      </c>
      <c r="K88" s="835">
        <v>0</v>
      </c>
      <c r="L88" s="835">
        <v>0</v>
      </c>
      <c r="M88" s="835">
        <v>0</v>
      </c>
      <c r="N88" s="835">
        <v>0</v>
      </c>
      <c r="O88" s="835">
        <v>0</v>
      </c>
      <c r="P88" s="836">
        <f t="shared" si="251"/>
        <v>0</v>
      </c>
      <c r="Q88" s="676">
        <v>3.5235054145726502E-2</v>
      </c>
      <c r="R88" s="676">
        <v>0</v>
      </c>
      <c r="S88" s="676">
        <v>0.6870835558416668</v>
      </c>
      <c r="T88" s="676">
        <v>0.6870835558416668</v>
      </c>
      <c r="U88" s="676">
        <v>1.3741671116833336</v>
      </c>
      <c r="V88" s="676">
        <f t="shared" si="178"/>
        <v>2.7835692775123935</v>
      </c>
      <c r="W88" s="374">
        <f t="shared" si="84"/>
        <v>3.6832464612958533E-2</v>
      </c>
      <c r="X88" s="333">
        <f t="shared" si="85"/>
        <v>0</v>
      </c>
      <c r="Y88" s="333">
        <f t="shared" si="86"/>
        <v>0.71823305995269138</v>
      </c>
      <c r="Z88" s="333">
        <f t="shared" si="87"/>
        <v>0.71823305995269138</v>
      </c>
      <c r="AA88" s="333">
        <f t="shared" si="88"/>
        <v>1.4364661199053828</v>
      </c>
      <c r="AB88" s="333">
        <f t="shared" si="92"/>
        <v>2.9097647044237238</v>
      </c>
      <c r="AC88" s="374">
        <f>W88*($BN88*'Input| Real Cost Escalation'!E$22+'Calc| Project Costs '!$BO88*'Input| Real Cost Escalation'!E$23+'Calc| Project Costs '!$BP88*'Input| Real Cost Escalation'!E$24)</f>
        <v>7.0184691642274661E-4</v>
      </c>
      <c r="AD88" s="333">
        <f>X88*($BN88*'Input| Real Cost Escalation'!F$22+'Calc| Project Costs '!$BO88*'Input| Real Cost Escalation'!F$23+'Calc| Project Costs '!$BP88*'Input| Real Cost Escalation'!F$24)</f>
        <v>0</v>
      </c>
      <c r="AE88" s="333">
        <f>Y88*($BN88*'Input| Real Cost Escalation'!G$22+'Calc| Project Costs '!$BO88*'Input| Real Cost Escalation'!G$23+'Calc| Project Costs '!$BP88*'Input| Real Cost Escalation'!G$24)</f>
        <v>2.6385031892393766E-2</v>
      </c>
      <c r="AF88" s="333">
        <f>Z88*($BN88*'Input| Real Cost Escalation'!H$22+'Calc| Project Costs '!$BO88*'Input| Real Cost Escalation'!H$23+'Calc| Project Costs '!$BP88*'Input| Real Cost Escalation'!H$24)</f>
        <v>3.4697851889831904E-2</v>
      </c>
      <c r="AG88" s="333">
        <f>AA88*($BN88*'Input| Real Cost Escalation'!I$22+'Calc| Project Costs '!$BO88*'Input| Real Cost Escalation'!I$23+'Calc| Project Costs '!$BP88*'Input| Real Cost Escalation'!I$24)</f>
        <v>8.5823328032972185E-2</v>
      </c>
      <c r="AH88" s="441">
        <f t="shared" si="93"/>
        <v>0.14760805873162058</v>
      </c>
      <c r="AI88" s="374">
        <f t="shared" si="94"/>
        <v>3.7534311529381283E-2</v>
      </c>
      <c r="AJ88" s="333">
        <f t="shared" si="95"/>
        <v>0</v>
      </c>
      <c r="AK88" s="333">
        <f t="shared" si="96"/>
        <v>0.74461809184508509</v>
      </c>
      <c r="AL88" s="333">
        <f t="shared" si="97"/>
        <v>0.75293091184252325</v>
      </c>
      <c r="AM88" s="333">
        <f t="shared" si="98"/>
        <v>1.5222894479383549</v>
      </c>
      <c r="AN88" s="335">
        <f t="shared" si="99"/>
        <v>3.0573727631553442</v>
      </c>
      <c r="AO88" s="333">
        <f>AI88/AI$102*'Input| Overheads'!C$53</f>
        <v>1.8723443025125024E-3</v>
      </c>
      <c r="AP88" s="333">
        <f>AJ88/AJ$102*'Input| Overheads'!D$53</f>
        <v>0</v>
      </c>
      <c r="AQ88" s="333">
        <f>AK88/AK$102*'Input| Overheads'!E$53</f>
        <v>3.7553406693186783E-2</v>
      </c>
      <c r="AR88" s="333">
        <f>AL88/AL$102*'Input| Overheads'!F$53</f>
        <v>3.4227969515554159E-2</v>
      </c>
      <c r="AS88" s="333">
        <f>AM88/AM$102*'Input| Overheads'!G$53</f>
        <v>7.9732300126111211E-2</v>
      </c>
      <c r="AT88" s="473">
        <f t="shared" si="192"/>
        <v>0.15338602063736465</v>
      </c>
      <c r="AU88" s="441">
        <f t="shared" si="100"/>
        <v>3.9406655831893782E-2</v>
      </c>
      <c r="AV88" s="441">
        <f t="shared" si="101"/>
        <v>0</v>
      </c>
      <c r="AW88" s="441">
        <f t="shared" si="102"/>
        <v>0.78217149853827184</v>
      </c>
      <c r="AX88" s="441">
        <f t="shared" si="103"/>
        <v>0.78715888135807743</v>
      </c>
      <c r="AY88" s="441">
        <f t="shared" si="104"/>
        <v>1.6020217480644661</v>
      </c>
      <c r="AZ88" s="473">
        <f t="shared" si="105"/>
        <v>3.2107587837927087</v>
      </c>
      <c r="BA88" s="417"/>
      <c r="BB88" s="417"/>
      <c r="BC88" s="417"/>
      <c r="BD88" s="417"/>
      <c r="BE88" s="417"/>
      <c r="BF88" s="445"/>
      <c r="BG88" s="441">
        <f t="shared" si="199"/>
        <v>3.9406655831893782E-2</v>
      </c>
      <c r="BH88" s="441">
        <f t="shared" si="200"/>
        <v>0</v>
      </c>
      <c r="BI88" s="441">
        <f t="shared" si="201"/>
        <v>0.78217149853827184</v>
      </c>
      <c r="BJ88" s="441">
        <f t="shared" si="202"/>
        <v>0.78715888135807743</v>
      </c>
      <c r="BK88" s="441">
        <f t="shared" si="203"/>
        <v>1.6020217480644661</v>
      </c>
      <c r="BL88" s="473">
        <f t="shared" si="204"/>
        <v>3.2107587837927092</v>
      </c>
      <c r="BM88" s="313"/>
      <c r="BN88" s="506">
        <f t="shared" si="249"/>
        <v>0.97013537916079173</v>
      </c>
      <c r="BO88" s="505"/>
      <c r="BP88" s="507">
        <v>2.9864620839208239E-2</v>
      </c>
      <c r="BQ88" s="313"/>
      <c r="BR88" s="839" t="s">
        <v>501</v>
      </c>
      <c r="BS88" s="344" t="s">
        <v>114</v>
      </c>
      <c r="BT88" s="344" t="s">
        <v>462</v>
      </c>
      <c r="BU88" s="840" t="s">
        <v>502</v>
      </c>
      <c r="BV88" s="882" t="str">
        <f t="shared" si="106"/>
        <v>IT-IT System</v>
      </c>
      <c r="BW88" s="882" t="s">
        <v>544</v>
      </c>
      <c r="BX88" s="882" t="s">
        <v>749</v>
      </c>
      <c r="BY88" s="881" t="s">
        <v>784</v>
      </c>
    </row>
    <row r="89" spans="1:77" x14ac:dyDescent="0.2">
      <c r="A89" s="806">
        <v>83</v>
      </c>
      <c r="B89" s="487" t="s">
        <v>540</v>
      </c>
      <c r="C89" s="807" t="s">
        <v>545</v>
      </c>
      <c r="D89" s="472" t="s">
        <v>471</v>
      </c>
      <c r="E89" s="674">
        <v>0</v>
      </c>
      <c r="F89" s="674">
        <v>0</v>
      </c>
      <c r="G89" s="674">
        <v>0</v>
      </c>
      <c r="H89" s="674">
        <v>0</v>
      </c>
      <c r="I89" s="674">
        <v>0</v>
      </c>
      <c r="J89" s="675">
        <f t="shared" si="250"/>
        <v>0</v>
      </c>
      <c r="K89" s="835">
        <v>0</v>
      </c>
      <c r="L89" s="835">
        <v>0</v>
      </c>
      <c r="M89" s="835">
        <v>0</v>
      </c>
      <c r="N89" s="835">
        <v>0</v>
      </c>
      <c r="O89" s="835">
        <v>0</v>
      </c>
      <c r="P89" s="836">
        <f t="shared" si="251"/>
        <v>0</v>
      </c>
      <c r="Q89" s="676">
        <v>3.5235054145726502E-2</v>
      </c>
      <c r="R89" s="676">
        <v>3.5235054145726502E-2</v>
      </c>
      <c r="S89" s="676">
        <v>3.5235054145726502E-2</v>
      </c>
      <c r="T89" s="676">
        <v>0</v>
      </c>
      <c r="U89" s="676">
        <v>0</v>
      </c>
      <c r="V89" s="676">
        <f t="shared" si="178"/>
        <v>0.10570516243717951</v>
      </c>
      <c r="W89" s="374">
        <f t="shared" si="84"/>
        <v>3.6832464612958533E-2</v>
      </c>
      <c r="X89" s="333">
        <f t="shared" si="85"/>
        <v>3.6832464612958533E-2</v>
      </c>
      <c r="Y89" s="333">
        <f t="shared" si="86"/>
        <v>3.6832464612958533E-2</v>
      </c>
      <c r="Z89" s="333">
        <f t="shared" si="87"/>
        <v>0</v>
      </c>
      <c r="AA89" s="333">
        <f t="shared" si="88"/>
        <v>0</v>
      </c>
      <c r="AB89" s="333">
        <f t="shared" si="92"/>
        <v>0.11049739383887561</v>
      </c>
      <c r="AC89" s="374">
        <f>W89*($BN89*'Input| Real Cost Escalation'!E$22+'Calc| Project Costs '!$BO89*'Input| Real Cost Escalation'!E$23+'Calc| Project Costs '!$BP89*'Input| Real Cost Escalation'!E$24)</f>
        <v>7.2345255260134313E-4</v>
      </c>
      <c r="AD89" s="333">
        <f>X89*($BN89*'Input| Real Cost Escalation'!F$22+'Calc| Project Costs '!$BO89*'Input| Real Cost Escalation'!F$23+'Calc| Project Costs '!$BP89*'Input| Real Cost Escalation'!F$24)</f>
        <v>1.050001252355881E-3</v>
      </c>
      <c r="AE89" s="333">
        <f>Y89*($BN89*'Input| Real Cost Escalation'!G$22+'Calc| Project Costs '!$BO89*'Input| Real Cost Escalation'!G$23+'Calc| Project Costs '!$BP89*'Input| Real Cost Escalation'!G$24)</f>
        <v>1.3947316917302473E-3</v>
      </c>
      <c r="AF89" s="333">
        <f>Z89*($BN89*'Input| Real Cost Escalation'!H$22+'Calc| Project Costs '!$BO89*'Input| Real Cost Escalation'!H$23+'Calc| Project Costs '!$BP89*'Input| Real Cost Escalation'!H$24)</f>
        <v>0</v>
      </c>
      <c r="AG89" s="333">
        <f>AA89*($BN89*'Input| Real Cost Escalation'!I$22+'Calc| Project Costs '!$BO89*'Input| Real Cost Escalation'!I$23+'Calc| Project Costs '!$BP89*'Input| Real Cost Escalation'!I$24)</f>
        <v>0</v>
      </c>
      <c r="AH89" s="441">
        <f t="shared" si="93"/>
        <v>3.1681854966874711E-3</v>
      </c>
      <c r="AI89" s="374">
        <f t="shared" si="94"/>
        <v>3.7555917165559879E-2</v>
      </c>
      <c r="AJ89" s="333">
        <f t="shared" si="95"/>
        <v>3.7882465865314414E-2</v>
      </c>
      <c r="AK89" s="333">
        <f t="shared" si="96"/>
        <v>3.8227196304688779E-2</v>
      </c>
      <c r="AL89" s="333">
        <f t="shared" si="97"/>
        <v>0</v>
      </c>
      <c r="AM89" s="333">
        <f t="shared" si="98"/>
        <v>0</v>
      </c>
      <c r="AN89" s="335">
        <f t="shared" si="99"/>
        <v>0.11366557933556308</v>
      </c>
      <c r="AO89" s="333">
        <f>AI89/AI$102*'Input| Overheads'!C$53</f>
        <v>1.8734220681129049E-3</v>
      </c>
      <c r="AP89" s="333">
        <f>AJ89/AJ$102*'Input| Overheads'!D$53</f>
        <v>1.5218337249768123E-3</v>
      </c>
      <c r="AQ89" s="333">
        <f>AK89/AK$102*'Input| Overheads'!E$53</f>
        <v>1.9279164249328068E-3</v>
      </c>
      <c r="AR89" s="333">
        <f>AL89/AL$102*'Input| Overheads'!F$53</f>
        <v>0</v>
      </c>
      <c r="AS89" s="333">
        <f>AM89/AM$102*'Input| Overheads'!G$53</f>
        <v>0</v>
      </c>
      <c r="AT89" s="473">
        <f t="shared" si="192"/>
        <v>5.3231722180225238E-3</v>
      </c>
      <c r="AU89" s="441">
        <f t="shared" si="100"/>
        <v>3.9429339233672783E-2</v>
      </c>
      <c r="AV89" s="441">
        <f t="shared" si="101"/>
        <v>3.9404299590291229E-2</v>
      </c>
      <c r="AW89" s="441">
        <f t="shared" si="102"/>
        <v>4.0155112729621585E-2</v>
      </c>
      <c r="AX89" s="441">
        <f t="shared" si="103"/>
        <v>0</v>
      </c>
      <c r="AY89" s="441">
        <f t="shared" si="104"/>
        <v>0</v>
      </c>
      <c r="AZ89" s="473">
        <f t="shared" si="105"/>
        <v>0.1189887515535856</v>
      </c>
      <c r="BA89" s="417"/>
      <c r="BB89" s="417"/>
      <c r="BC89" s="417"/>
      <c r="BD89" s="417"/>
      <c r="BE89" s="417"/>
      <c r="BF89" s="445"/>
      <c r="BG89" s="441">
        <f t="shared" si="199"/>
        <v>3.9429339233672783E-2</v>
      </c>
      <c r="BH89" s="441">
        <f t="shared" si="200"/>
        <v>3.9404299590291229E-2</v>
      </c>
      <c r="BI89" s="441">
        <f t="shared" si="201"/>
        <v>4.0155112729621585E-2</v>
      </c>
      <c r="BJ89" s="441">
        <f t="shared" si="202"/>
        <v>0</v>
      </c>
      <c r="BK89" s="441">
        <f t="shared" si="203"/>
        <v>0</v>
      </c>
      <c r="BL89" s="473">
        <f t="shared" si="204"/>
        <v>0.1189887515535856</v>
      </c>
      <c r="BM89" s="313"/>
      <c r="BN89" s="506">
        <f t="shared" si="249"/>
        <v>1</v>
      </c>
      <c r="BO89" s="505"/>
      <c r="BP89" s="507">
        <v>0</v>
      </c>
      <c r="BQ89" s="313"/>
      <c r="BR89" s="839" t="s">
        <v>501</v>
      </c>
      <c r="BS89" s="344" t="s">
        <v>114</v>
      </c>
      <c r="BT89" s="344" t="s">
        <v>465</v>
      </c>
      <c r="BU89" s="840" t="s">
        <v>502</v>
      </c>
      <c r="BV89" s="882" t="str">
        <f t="shared" si="106"/>
        <v>IT-IT System</v>
      </c>
      <c r="BW89" s="882" t="s">
        <v>765</v>
      </c>
      <c r="BX89" s="882" t="s">
        <v>749</v>
      </c>
      <c r="BY89" s="881" t="s">
        <v>784</v>
      </c>
    </row>
    <row r="90" spans="1:77" x14ac:dyDescent="0.2">
      <c r="A90" s="806">
        <v>84</v>
      </c>
      <c r="B90" s="487" t="s">
        <v>540</v>
      </c>
      <c r="C90" s="807" t="s">
        <v>546</v>
      </c>
      <c r="D90" s="472" t="s">
        <v>471</v>
      </c>
      <c r="E90" s="674">
        <v>0</v>
      </c>
      <c r="F90" s="674">
        <v>0</v>
      </c>
      <c r="G90" s="674">
        <v>0</v>
      </c>
      <c r="H90" s="674">
        <v>0</v>
      </c>
      <c r="I90" s="674">
        <v>0</v>
      </c>
      <c r="J90" s="675">
        <f t="shared" si="250"/>
        <v>0</v>
      </c>
      <c r="K90" s="835">
        <v>0</v>
      </c>
      <c r="L90" s="835">
        <v>0</v>
      </c>
      <c r="M90" s="835">
        <v>0</v>
      </c>
      <c r="N90" s="835">
        <v>0</v>
      </c>
      <c r="O90" s="835">
        <v>0</v>
      </c>
      <c r="P90" s="836">
        <f t="shared" si="251"/>
        <v>0</v>
      </c>
      <c r="Q90" s="676">
        <v>0.88087635364316252</v>
      </c>
      <c r="R90" s="676">
        <v>0</v>
      </c>
      <c r="S90" s="676">
        <v>0</v>
      </c>
      <c r="T90" s="676">
        <v>0</v>
      </c>
      <c r="U90" s="676">
        <v>0</v>
      </c>
      <c r="V90" s="676">
        <f t="shared" si="178"/>
        <v>0.88087635364316252</v>
      </c>
      <c r="W90" s="374">
        <f t="shared" si="84"/>
        <v>0.92081161532396327</v>
      </c>
      <c r="X90" s="333">
        <f t="shared" si="85"/>
        <v>0</v>
      </c>
      <c r="Y90" s="333">
        <f t="shared" si="86"/>
        <v>0</v>
      </c>
      <c r="Z90" s="333">
        <f t="shared" si="87"/>
        <v>0</v>
      </c>
      <c r="AA90" s="333">
        <f t="shared" si="88"/>
        <v>0</v>
      </c>
      <c r="AB90" s="333">
        <f t="shared" si="92"/>
        <v>0.92081161532396327</v>
      </c>
      <c r="AC90" s="374">
        <f>W90*($BN90*'Input| Real Cost Escalation'!E$22+'Calc| Project Costs '!$BO90*'Input| Real Cost Escalation'!E$23+'Calc| Project Costs '!$BP90*'Input| Real Cost Escalation'!E$24)</f>
        <v>1.8086313815033579E-2</v>
      </c>
      <c r="AD90" s="333">
        <f>X90*($BN90*'Input| Real Cost Escalation'!F$22+'Calc| Project Costs '!$BO90*'Input| Real Cost Escalation'!F$23+'Calc| Project Costs '!$BP90*'Input| Real Cost Escalation'!F$24)</f>
        <v>0</v>
      </c>
      <c r="AE90" s="333">
        <f>Y90*($BN90*'Input| Real Cost Escalation'!G$22+'Calc| Project Costs '!$BO90*'Input| Real Cost Escalation'!G$23+'Calc| Project Costs '!$BP90*'Input| Real Cost Escalation'!G$24)</f>
        <v>0</v>
      </c>
      <c r="AF90" s="333">
        <f>Z90*($BN90*'Input| Real Cost Escalation'!H$22+'Calc| Project Costs '!$BO90*'Input| Real Cost Escalation'!H$23+'Calc| Project Costs '!$BP90*'Input| Real Cost Escalation'!H$24)</f>
        <v>0</v>
      </c>
      <c r="AG90" s="333">
        <f>AA90*($BN90*'Input| Real Cost Escalation'!I$22+'Calc| Project Costs '!$BO90*'Input| Real Cost Escalation'!I$23+'Calc| Project Costs '!$BP90*'Input| Real Cost Escalation'!I$24)</f>
        <v>0</v>
      </c>
      <c r="AH90" s="441">
        <f t="shared" si="93"/>
        <v>1.8086313815033579E-2</v>
      </c>
      <c r="AI90" s="374">
        <f>W90+AC90</f>
        <v>0.93889792913899683</v>
      </c>
      <c r="AJ90" s="333">
        <f t="shared" si="95"/>
        <v>0</v>
      </c>
      <c r="AK90" s="333">
        <f t="shared" si="96"/>
        <v>0</v>
      </c>
      <c r="AL90" s="333">
        <f t="shared" si="97"/>
        <v>0</v>
      </c>
      <c r="AM90" s="333">
        <f t="shared" si="98"/>
        <v>0</v>
      </c>
      <c r="AN90" s="335">
        <f t="shared" si="99"/>
        <v>0.93889792913899683</v>
      </c>
      <c r="AO90" s="333">
        <f>AI90/AI$102*'Input| Overheads'!C$53</f>
        <v>4.6835551702822616E-2</v>
      </c>
      <c r="AP90" s="333">
        <f>AJ90/AJ$102*'Input| Overheads'!D$53</f>
        <v>0</v>
      </c>
      <c r="AQ90" s="333">
        <f>AK90/AK$102*'Input| Overheads'!E$53</f>
        <v>0</v>
      </c>
      <c r="AR90" s="333">
        <f>AL90/AL$102*'Input| Overheads'!F$53</f>
        <v>0</v>
      </c>
      <c r="AS90" s="333">
        <f>AM90/AM$102*'Input| Overheads'!G$53</f>
        <v>0</v>
      </c>
      <c r="AT90" s="473">
        <f t="shared" si="192"/>
        <v>4.6835551702822616E-2</v>
      </c>
      <c r="AU90" s="441">
        <f t="shared" si="100"/>
        <v>0.98573348084181944</v>
      </c>
      <c r="AV90" s="441">
        <f t="shared" si="101"/>
        <v>0</v>
      </c>
      <c r="AW90" s="441">
        <f t="shared" si="102"/>
        <v>0</v>
      </c>
      <c r="AX90" s="441">
        <f t="shared" si="103"/>
        <v>0</v>
      </c>
      <c r="AY90" s="441">
        <f t="shared" si="104"/>
        <v>0</v>
      </c>
      <c r="AZ90" s="473">
        <f t="shared" si="105"/>
        <v>0.98573348084181944</v>
      </c>
      <c r="BA90" s="417"/>
      <c r="BB90" s="417"/>
      <c r="BC90" s="417"/>
      <c r="BD90" s="417"/>
      <c r="BE90" s="417"/>
      <c r="BF90" s="445"/>
      <c r="BG90" s="441">
        <f t="shared" si="199"/>
        <v>0.98573348084181944</v>
      </c>
      <c r="BH90" s="441">
        <f t="shared" si="200"/>
        <v>0</v>
      </c>
      <c r="BI90" s="441">
        <f t="shared" si="201"/>
        <v>0</v>
      </c>
      <c r="BJ90" s="441">
        <f t="shared" si="202"/>
        <v>0</v>
      </c>
      <c r="BK90" s="441">
        <f t="shared" si="203"/>
        <v>0</v>
      </c>
      <c r="BL90" s="473">
        <f t="shared" si="204"/>
        <v>0.98573348084181944</v>
      </c>
      <c r="BM90" s="313"/>
      <c r="BN90" s="506">
        <f t="shared" si="249"/>
        <v>1</v>
      </c>
      <c r="BO90" s="505"/>
      <c r="BP90" s="507">
        <v>0</v>
      </c>
      <c r="BQ90" s="313"/>
      <c r="BR90" s="839" t="s">
        <v>501</v>
      </c>
      <c r="BS90" s="344" t="s">
        <v>114</v>
      </c>
      <c r="BT90" s="344" t="s">
        <v>465</v>
      </c>
      <c r="BU90" s="840" t="s">
        <v>502</v>
      </c>
      <c r="BV90" s="882" t="str">
        <f t="shared" si="106"/>
        <v>IT-IT System</v>
      </c>
      <c r="BW90" s="882" t="s">
        <v>546</v>
      </c>
      <c r="BX90" s="882" t="s">
        <v>749</v>
      </c>
      <c r="BY90" s="881" t="s">
        <v>784</v>
      </c>
    </row>
    <row r="91" spans="1:77" x14ac:dyDescent="0.2">
      <c r="A91" s="806">
        <v>85</v>
      </c>
      <c r="B91" s="487" t="s">
        <v>540</v>
      </c>
      <c r="C91" s="807" t="s">
        <v>547</v>
      </c>
      <c r="D91" s="472" t="s">
        <v>471</v>
      </c>
      <c r="E91" s="674">
        <v>0</v>
      </c>
      <c r="F91" s="674">
        <v>0</v>
      </c>
      <c r="G91" s="674">
        <v>0</v>
      </c>
      <c r="H91" s="674">
        <v>0</v>
      </c>
      <c r="I91" s="674">
        <v>0</v>
      </c>
      <c r="J91" s="675">
        <f t="shared" si="250"/>
        <v>0</v>
      </c>
      <c r="K91" s="835">
        <v>0</v>
      </c>
      <c r="L91" s="835">
        <v>0</v>
      </c>
      <c r="M91" s="835">
        <v>0</v>
      </c>
      <c r="N91" s="835">
        <v>0</v>
      </c>
      <c r="O91" s="835">
        <v>0</v>
      </c>
      <c r="P91" s="836">
        <f t="shared" si="251"/>
        <v>0</v>
      </c>
      <c r="Q91" s="676">
        <v>0.7469831478894019</v>
      </c>
      <c r="R91" s="676">
        <v>0.7469831478894019</v>
      </c>
      <c r="S91" s="676">
        <v>0.7469831478894019</v>
      </c>
      <c r="T91" s="676">
        <v>0.7469831478894019</v>
      </c>
      <c r="U91" s="676">
        <v>0.7469831478894019</v>
      </c>
      <c r="V91" s="676">
        <f t="shared" si="178"/>
        <v>3.7349157394470094</v>
      </c>
      <c r="W91" s="374">
        <f t="shared" si="84"/>
        <v>0.78084824979472089</v>
      </c>
      <c r="X91" s="333">
        <f t="shared" si="85"/>
        <v>0.78084824979472089</v>
      </c>
      <c r="Y91" s="333">
        <f t="shared" si="86"/>
        <v>0.78084824979472089</v>
      </c>
      <c r="Z91" s="333">
        <f t="shared" si="87"/>
        <v>0.78084824979472089</v>
      </c>
      <c r="AA91" s="333">
        <f t="shared" si="88"/>
        <v>0.78084824979472089</v>
      </c>
      <c r="AB91" s="333">
        <f t="shared" si="92"/>
        <v>3.9042412489736043</v>
      </c>
      <c r="AC91" s="374">
        <f>W91*($BN91*'Input| Real Cost Escalation'!E$22+'Calc| Project Costs '!$BO91*'Input| Real Cost Escalation'!E$23+'Calc| Project Costs '!$BP91*'Input| Real Cost Escalation'!E$24)</f>
        <v>1.5337194115148474E-2</v>
      </c>
      <c r="AD91" s="333">
        <f>X91*($BN91*'Input| Real Cost Escalation'!F$22+'Calc| Project Costs '!$BO91*'Input| Real Cost Escalation'!F$23+'Calc| Project Costs '!$BP91*'Input| Real Cost Escalation'!F$24)</f>
        <v>2.2260026549944675E-2</v>
      </c>
      <c r="AE91" s="333">
        <f>Y91*($BN91*'Input| Real Cost Escalation'!G$22+'Calc| Project Costs '!$BO91*'Input| Real Cost Escalation'!G$23+'Calc| Project Costs '!$BP91*'Input| Real Cost Escalation'!G$24)</f>
        <v>2.956831186468124E-2</v>
      </c>
      <c r="AF91" s="333">
        <f>Z91*($BN91*'Input| Real Cost Escalation'!H$22+'Calc| Project Costs '!$BO91*'Input| Real Cost Escalation'!H$23+'Calc| Project Costs '!$BP91*'Input| Real Cost Escalation'!H$24)</f>
        <v>3.8884050240956133E-2</v>
      </c>
      <c r="AG91" s="333">
        <f>AA91*($BN91*'Input| Real Cost Escalation'!I$22+'Calc| Project Costs '!$BO91*'Input| Real Cost Escalation'!I$23+'Calc| Project Costs '!$BP91*'Input| Real Cost Escalation'!I$24)</f>
        <v>4.8088835724987532E-2</v>
      </c>
      <c r="AH91" s="441">
        <f t="shared" si="93"/>
        <v>0.15413841849571805</v>
      </c>
      <c r="AI91" s="374">
        <f t="shared" si="94"/>
        <v>0.79618544390986934</v>
      </c>
      <c r="AJ91" s="333">
        <f t="shared" si="95"/>
        <v>0.80310827634466553</v>
      </c>
      <c r="AK91" s="333">
        <f t="shared" si="96"/>
        <v>0.81041656165940212</v>
      </c>
      <c r="AL91" s="333">
        <f t="shared" si="97"/>
        <v>0.81973230003567699</v>
      </c>
      <c r="AM91" s="333">
        <f t="shared" si="98"/>
        <v>0.82893708551970846</v>
      </c>
      <c r="AN91" s="335">
        <f t="shared" si="99"/>
        <v>4.058379667469322</v>
      </c>
      <c r="AO91" s="333">
        <f>AI91/AI$102*'Input| Overheads'!C$53</f>
        <v>3.9716547843993581E-2</v>
      </c>
      <c r="AP91" s="333">
        <f>AJ91/AJ$102*'Input| Overheads'!D$53</f>
        <v>3.2262874969508422E-2</v>
      </c>
      <c r="AQ91" s="333">
        <f>AK91/AK$102*'Input| Overheads'!E$53</f>
        <v>4.0871828208575503E-2</v>
      </c>
      <c r="AR91" s="333">
        <f>AL91/AL$102*'Input| Overheads'!F$53</f>
        <v>3.7264736691279027E-2</v>
      </c>
      <c r="AS91" s="333">
        <f>AM91/AM$102*'Input| Overheads'!G$53</f>
        <v>4.3416881446449965E-2</v>
      </c>
      <c r="AT91" s="473">
        <f t="shared" si="192"/>
        <v>0.1935328691598065</v>
      </c>
      <c r="AU91" s="441">
        <f t="shared" si="100"/>
        <v>0.83590199175386293</v>
      </c>
      <c r="AV91" s="441">
        <f t="shared" si="101"/>
        <v>0.83537115131417394</v>
      </c>
      <c r="AW91" s="441">
        <f t="shared" si="102"/>
        <v>0.85128838986797761</v>
      </c>
      <c r="AX91" s="441">
        <f t="shared" si="103"/>
        <v>0.85699703672695604</v>
      </c>
      <c r="AY91" s="441">
        <f t="shared" si="104"/>
        <v>0.87235396696615841</v>
      </c>
      <c r="AZ91" s="473">
        <f t="shared" si="105"/>
        <v>4.2519125366291286</v>
      </c>
      <c r="BA91" s="417"/>
      <c r="BB91" s="417"/>
      <c r="BC91" s="417"/>
      <c r="BD91" s="417"/>
      <c r="BE91" s="417"/>
      <c r="BF91" s="445"/>
      <c r="BG91" s="441">
        <f t="shared" si="199"/>
        <v>0.83590199175386293</v>
      </c>
      <c r="BH91" s="441">
        <f t="shared" si="200"/>
        <v>0.83537115131417394</v>
      </c>
      <c r="BI91" s="441">
        <f t="shared" si="201"/>
        <v>0.85128838986797761</v>
      </c>
      <c r="BJ91" s="441">
        <f t="shared" si="202"/>
        <v>0.85699703672695604</v>
      </c>
      <c r="BK91" s="441">
        <f t="shared" si="203"/>
        <v>0.87235396696615841</v>
      </c>
      <c r="BL91" s="473">
        <f t="shared" si="204"/>
        <v>4.2519125366291286</v>
      </c>
      <c r="BM91" s="313"/>
      <c r="BN91" s="506">
        <f t="shared" si="249"/>
        <v>1</v>
      </c>
      <c r="BO91" s="505"/>
      <c r="BP91" s="507">
        <v>0</v>
      </c>
      <c r="BQ91" s="313"/>
      <c r="BR91" s="839" t="s">
        <v>501</v>
      </c>
      <c r="BS91" s="344" t="s">
        <v>114</v>
      </c>
      <c r="BT91" s="344" t="s">
        <v>497</v>
      </c>
      <c r="BU91" s="840" t="s">
        <v>502</v>
      </c>
      <c r="BV91" s="882" t="str">
        <f t="shared" si="106"/>
        <v>IT-IT System</v>
      </c>
      <c r="BW91" s="882" t="s">
        <v>547</v>
      </c>
      <c r="BX91" s="882" t="s">
        <v>749</v>
      </c>
      <c r="BY91" s="881" t="s">
        <v>784</v>
      </c>
    </row>
    <row r="92" spans="1:77" x14ac:dyDescent="0.2">
      <c r="A92" s="806">
        <v>86</v>
      </c>
      <c r="B92" s="487" t="s">
        <v>540</v>
      </c>
      <c r="C92" s="807" t="s">
        <v>548</v>
      </c>
      <c r="D92" s="472" t="s">
        <v>471</v>
      </c>
      <c r="E92" s="674">
        <v>0</v>
      </c>
      <c r="F92" s="674">
        <v>0</v>
      </c>
      <c r="G92" s="674">
        <v>0</v>
      </c>
      <c r="H92" s="674">
        <v>0</v>
      </c>
      <c r="I92" s="674">
        <v>0</v>
      </c>
      <c r="J92" s="675">
        <f t="shared" si="250"/>
        <v>0</v>
      </c>
      <c r="K92" s="835">
        <v>0</v>
      </c>
      <c r="L92" s="835">
        <v>0</v>
      </c>
      <c r="M92" s="835">
        <v>0</v>
      </c>
      <c r="N92" s="835">
        <v>0</v>
      </c>
      <c r="O92" s="835">
        <v>0</v>
      </c>
      <c r="P92" s="836">
        <f t="shared" si="251"/>
        <v>0</v>
      </c>
      <c r="Q92" s="676">
        <v>0.21845733570350431</v>
      </c>
      <c r="R92" s="676">
        <v>0.21845733570350431</v>
      </c>
      <c r="S92" s="676">
        <v>0.21845733570350431</v>
      </c>
      <c r="T92" s="676">
        <v>0.21845733570350431</v>
      </c>
      <c r="U92" s="676">
        <v>0.21845733570350431</v>
      </c>
      <c r="V92" s="676">
        <f t="shared" si="178"/>
        <v>1.0922866785175216</v>
      </c>
      <c r="W92" s="374">
        <f t="shared" si="84"/>
        <v>0.22836128060034289</v>
      </c>
      <c r="X92" s="333">
        <f t="shared" si="85"/>
        <v>0.22836128060034289</v>
      </c>
      <c r="Y92" s="333">
        <f t="shared" si="86"/>
        <v>0.22836128060034289</v>
      </c>
      <c r="Z92" s="333">
        <f t="shared" si="87"/>
        <v>0.22836128060034289</v>
      </c>
      <c r="AA92" s="333">
        <f t="shared" si="88"/>
        <v>0.22836128060034289</v>
      </c>
      <c r="AB92" s="333">
        <f t="shared" si="92"/>
        <v>1.1418064030017145</v>
      </c>
      <c r="AC92" s="374">
        <f>W92*($BN92*'Input| Real Cost Escalation'!E$22+'Calc| Project Costs '!$BO92*'Input| Real Cost Escalation'!E$23+'Calc| Project Costs '!$BP92*'Input| Real Cost Escalation'!E$24)</f>
        <v>4.4854058261283268E-3</v>
      </c>
      <c r="AD92" s="333">
        <f>X92*($BN92*'Input| Real Cost Escalation'!F$22+'Calc| Project Costs '!$BO92*'Input| Real Cost Escalation'!F$23+'Calc| Project Costs '!$BP92*'Input| Real Cost Escalation'!F$24)</f>
        <v>6.5100077646064614E-3</v>
      </c>
      <c r="AE92" s="333">
        <f>Y92*($BN92*'Input| Real Cost Escalation'!G$22+'Calc| Project Costs '!$BO92*'Input| Real Cost Escalation'!G$23+'Calc| Project Costs '!$BP92*'Input| Real Cost Escalation'!G$24)</f>
        <v>8.6473364887275327E-3</v>
      </c>
      <c r="AF92" s="333">
        <f>Z92*($BN92*'Input| Real Cost Escalation'!H$22+'Calc| Project Costs '!$BO92*'Input| Real Cost Escalation'!H$23+'Calc| Project Costs '!$BP92*'Input| Real Cost Escalation'!H$24)</f>
        <v>1.1371750542166416E-2</v>
      </c>
      <c r="AG92" s="333">
        <f>AA92*($BN92*'Input| Real Cost Escalation'!I$22+'Calc| Project Costs '!$BO92*'Input| Real Cost Escalation'!I$23+'Calc| Project Costs '!$BP92*'Input| Real Cost Escalation'!I$24)</f>
        <v>1.406371610825107E-2</v>
      </c>
      <c r="AH92" s="441">
        <f t="shared" si="93"/>
        <v>4.5078216729879807E-2</v>
      </c>
      <c r="AI92" s="374">
        <f t="shared" si="94"/>
        <v>0.23284668642647122</v>
      </c>
      <c r="AJ92" s="333">
        <f t="shared" si="95"/>
        <v>0.23487128836494936</v>
      </c>
      <c r="AK92" s="333">
        <f t="shared" si="96"/>
        <v>0.23700861708907042</v>
      </c>
      <c r="AL92" s="333">
        <f t="shared" si="97"/>
        <v>0.2397330311425093</v>
      </c>
      <c r="AM92" s="333">
        <f t="shared" si="98"/>
        <v>0.24242499670859396</v>
      </c>
      <c r="AN92" s="335">
        <f t="shared" si="99"/>
        <v>1.1868846197315943</v>
      </c>
      <c r="AO92" s="333">
        <f>AI92/AI$102*'Input| Overheads'!C$53</f>
        <v>1.1615216822300007E-2</v>
      </c>
      <c r="AP92" s="333">
        <f>AJ92/AJ$102*'Input| Overheads'!D$53</f>
        <v>9.4353690948562365E-3</v>
      </c>
      <c r="AQ92" s="333">
        <f>AK92/AK$102*'Input| Overheads'!E$53</f>
        <v>1.1953081834583401E-2</v>
      </c>
      <c r="AR92" s="333">
        <f>AL92/AL$102*'Input| Overheads'!F$53</f>
        <v>1.0898177711600468E-2</v>
      </c>
      <c r="AS92" s="333">
        <f>AM92/AM$102*'Input| Overheads'!G$53</f>
        <v>1.269738985698065E-2</v>
      </c>
      <c r="AT92" s="473">
        <f t="shared" si="192"/>
        <v>5.6599235320320761E-2</v>
      </c>
      <c r="AU92" s="441">
        <f t="shared" si="100"/>
        <v>0.24446190324877123</v>
      </c>
      <c r="AV92" s="441">
        <f t="shared" si="101"/>
        <v>0.24430665745980559</v>
      </c>
      <c r="AW92" s="441">
        <f t="shared" si="102"/>
        <v>0.24896169892365383</v>
      </c>
      <c r="AX92" s="441">
        <f t="shared" si="103"/>
        <v>0.25063120885410978</v>
      </c>
      <c r="AY92" s="441">
        <f t="shared" si="104"/>
        <v>0.25512238656557462</v>
      </c>
      <c r="AZ92" s="473">
        <f t="shared" si="105"/>
        <v>1.2434838550519152</v>
      </c>
      <c r="BA92" s="417"/>
      <c r="BB92" s="417"/>
      <c r="BC92" s="417"/>
      <c r="BD92" s="417"/>
      <c r="BE92" s="417"/>
      <c r="BF92" s="445"/>
      <c r="BG92" s="441">
        <f t="shared" si="199"/>
        <v>0.24446190324877123</v>
      </c>
      <c r="BH92" s="441">
        <f t="shared" si="200"/>
        <v>0.24430665745980559</v>
      </c>
      <c r="BI92" s="441">
        <f t="shared" si="201"/>
        <v>0.24896169892365383</v>
      </c>
      <c r="BJ92" s="441">
        <f t="shared" si="202"/>
        <v>0.25063120885410978</v>
      </c>
      <c r="BK92" s="441">
        <f t="shared" si="203"/>
        <v>0.25512238656557462</v>
      </c>
      <c r="BL92" s="473">
        <f t="shared" si="204"/>
        <v>1.2434838550519149</v>
      </c>
      <c r="BM92" s="313"/>
      <c r="BN92" s="506">
        <f t="shared" si="249"/>
        <v>1</v>
      </c>
      <c r="BO92" s="505"/>
      <c r="BP92" s="507">
        <v>0</v>
      </c>
      <c r="BQ92" s="313"/>
      <c r="BR92" s="839" t="s">
        <v>501</v>
      </c>
      <c r="BS92" s="344" t="s">
        <v>114</v>
      </c>
      <c r="BT92" s="344" t="s">
        <v>465</v>
      </c>
      <c r="BU92" s="840" t="s">
        <v>502</v>
      </c>
      <c r="BV92" s="882" t="str">
        <f t="shared" si="106"/>
        <v>IT-IT System</v>
      </c>
      <c r="BW92" s="882" t="s">
        <v>548</v>
      </c>
      <c r="BX92" s="882" t="s">
        <v>749</v>
      </c>
      <c r="BY92" s="881" t="s">
        <v>784</v>
      </c>
    </row>
    <row r="93" spans="1:77" x14ac:dyDescent="0.2">
      <c r="A93" s="806">
        <v>87</v>
      </c>
      <c r="B93" s="487" t="s">
        <v>540</v>
      </c>
      <c r="C93" s="807" t="s">
        <v>549</v>
      </c>
      <c r="D93" s="472" t="s">
        <v>471</v>
      </c>
      <c r="E93" s="674">
        <v>0</v>
      </c>
      <c r="F93" s="674">
        <v>0</v>
      </c>
      <c r="G93" s="674">
        <v>0</v>
      </c>
      <c r="H93" s="674">
        <v>0</v>
      </c>
      <c r="I93" s="674">
        <v>0</v>
      </c>
      <c r="J93" s="675">
        <f t="shared" si="250"/>
        <v>0</v>
      </c>
      <c r="K93" s="835">
        <v>0</v>
      </c>
      <c r="L93" s="835">
        <v>0</v>
      </c>
      <c r="M93" s="835">
        <v>0</v>
      </c>
      <c r="N93" s="835">
        <v>0</v>
      </c>
      <c r="O93" s="835">
        <v>0</v>
      </c>
      <c r="P93" s="836">
        <f t="shared" si="251"/>
        <v>0</v>
      </c>
      <c r="Q93" s="676">
        <v>0</v>
      </c>
      <c r="R93" s="676">
        <v>3.5235054145726502E-2</v>
      </c>
      <c r="S93" s="676">
        <v>0</v>
      </c>
      <c r="T93" s="676">
        <v>0</v>
      </c>
      <c r="U93" s="676">
        <v>0</v>
      </c>
      <c r="V93" s="676">
        <f t="shared" si="178"/>
        <v>3.5235054145726502E-2</v>
      </c>
      <c r="W93" s="374">
        <f t="shared" si="84"/>
        <v>0</v>
      </c>
      <c r="X93" s="333">
        <f t="shared" si="85"/>
        <v>3.6832464612958533E-2</v>
      </c>
      <c r="Y93" s="333">
        <f t="shared" si="86"/>
        <v>0</v>
      </c>
      <c r="Z93" s="333">
        <f t="shared" si="87"/>
        <v>0</v>
      </c>
      <c r="AA93" s="333">
        <f t="shared" si="88"/>
        <v>0</v>
      </c>
      <c r="AB93" s="333">
        <f t="shared" si="92"/>
        <v>3.6832464612958533E-2</v>
      </c>
      <c r="AC93" s="374">
        <f>W93*($BN93*'Input| Real Cost Escalation'!E$22+'Calc| Project Costs '!$BO93*'Input| Real Cost Escalation'!E$23+'Calc| Project Costs '!$BP93*'Input| Real Cost Escalation'!E$24)</f>
        <v>0</v>
      </c>
      <c r="AD93" s="333">
        <f>X93*($BN93*'Input| Real Cost Escalation'!F$22+'Calc| Project Costs '!$BO93*'Input| Real Cost Escalation'!F$23+'Calc| Project Costs '!$BP93*'Input| Real Cost Escalation'!F$24)</f>
        <v>5.2500062617794052E-4</v>
      </c>
      <c r="AE93" s="333">
        <f>Y93*($BN93*'Input| Real Cost Escalation'!G$22+'Calc| Project Costs '!$BO93*'Input| Real Cost Escalation'!G$23+'Calc| Project Costs '!$BP93*'Input| Real Cost Escalation'!G$24)</f>
        <v>0</v>
      </c>
      <c r="AF93" s="333">
        <f>Z93*($BN93*'Input| Real Cost Escalation'!H$22+'Calc| Project Costs '!$BO93*'Input| Real Cost Escalation'!H$23+'Calc| Project Costs '!$BP93*'Input| Real Cost Escalation'!H$24)</f>
        <v>0</v>
      </c>
      <c r="AG93" s="333">
        <f>AA93*($BN93*'Input| Real Cost Escalation'!I$22+'Calc| Project Costs '!$BO93*'Input| Real Cost Escalation'!I$23+'Calc| Project Costs '!$BP93*'Input| Real Cost Escalation'!I$24)</f>
        <v>0</v>
      </c>
      <c r="AH93" s="441">
        <f t="shared" si="93"/>
        <v>5.2500062617794052E-4</v>
      </c>
      <c r="AI93" s="374">
        <f t="shared" si="94"/>
        <v>0</v>
      </c>
      <c r="AJ93" s="333">
        <f t="shared" si="95"/>
        <v>3.7357465239136474E-2</v>
      </c>
      <c r="AK93" s="333">
        <f t="shared" si="96"/>
        <v>0</v>
      </c>
      <c r="AL93" s="333">
        <f t="shared" si="97"/>
        <v>0</v>
      </c>
      <c r="AM93" s="333">
        <f t="shared" si="98"/>
        <v>0</v>
      </c>
      <c r="AN93" s="335">
        <f t="shared" si="99"/>
        <v>3.7357465239136474E-2</v>
      </c>
      <c r="AO93" s="333">
        <f>AI93/AI$102*'Input| Overheads'!C$53</f>
        <v>0</v>
      </c>
      <c r="AP93" s="333">
        <f>AJ93/AJ$102*'Input| Overheads'!D$53</f>
        <v>1.5007431322632298E-3</v>
      </c>
      <c r="AQ93" s="333">
        <f>AK93/AK$102*'Input| Overheads'!E$53</f>
        <v>0</v>
      </c>
      <c r="AR93" s="333">
        <f>AL93/AL$102*'Input| Overheads'!F$53</f>
        <v>0</v>
      </c>
      <c r="AS93" s="333">
        <f>AM93/AM$102*'Input| Overheads'!G$53</f>
        <v>0</v>
      </c>
      <c r="AT93" s="473">
        <f t="shared" si="192"/>
        <v>1.5007431322632298E-3</v>
      </c>
      <c r="AU93" s="441">
        <f t="shared" si="100"/>
        <v>0</v>
      </c>
      <c r="AV93" s="441">
        <f t="shared" si="101"/>
        <v>3.8858208371399701E-2</v>
      </c>
      <c r="AW93" s="441">
        <f t="shared" si="102"/>
        <v>0</v>
      </c>
      <c r="AX93" s="441">
        <f t="shared" si="103"/>
        <v>0</v>
      </c>
      <c r="AY93" s="441">
        <f t="shared" si="104"/>
        <v>0</v>
      </c>
      <c r="AZ93" s="473">
        <f t="shared" si="105"/>
        <v>3.8858208371399701E-2</v>
      </c>
      <c r="BA93" s="417"/>
      <c r="BB93" s="417"/>
      <c r="BC93" s="417"/>
      <c r="BD93" s="417"/>
      <c r="BE93" s="417"/>
      <c r="BF93" s="445"/>
      <c r="BG93" s="441">
        <f t="shared" si="199"/>
        <v>0</v>
      </c>
      <c r="BH93" s="441">
        <f t="shared" si="200"/>
        <v>3.8858208371399701E-2</v>
      </c>
      <c r="BI93" s="441">
        <f t="shared" si="201"/>
        <v>0</v>
      </c>
      <c r="BJ93" s="441">
        <f t="shared" si="202"/>
        <v>0</v>
      </c>
      <c r="BK93" s="441">
        <f t="shared" si="203"/>
        <v>0</v>
      </c>
      <c r="BL93" s="473">
        <f t="shared" si="204"/>
        <v>3.8858208371399701E-2</v>
      </c>
      <c r="BM93" s="313"/>
      <c r="BN93" s="506">
        <f t="shared" si="249"/>
        <v>0.5</v>
      </c>
      <c r="BO93" s="505"/>
      <c r="BP93" s="507">
        <v>0.5</v>
      </c>
      <c r="BQ93" s="313"/>
      <c r="BR93" s="839" t="s">
        <v>501</v>
      </c>
      <c r="BS93" s="344" t="s">
        <v>114</v>
      </c>
      <c r="BT93" s="344" t="s">
        <v>462</v>
      </c>
      <c r="BU93" s="840" t="s">
        <v>502</v>
      </c>
      <c r="BV93" s="882" t="str">
        <f t="shared" si="106"/>
        <v>IT-IT System</v>
      </c>
      <c r="BW93" s="882" t="s">
        <v>749</v>
      </c>
      <c r="BX93" s="882" t="s">
        <v>749</v>
      </c>
      <c r="BY93" s="881" t="s">
        <v>784</v>
      </c>
    </row>
    <row r="94" spans="1:77" x14ac:dyDescent="0.2">
      <c r="A94" s="806">
        <v>88</v>
      </c>
      <c r="B94" s="487" t="s">
        <v>540</v>
      </c>
      <c r="C94" s="807" t="s">
        <v>755</v>
      </c>
      <c r="D94" s="472" t="s">
        <v>471</v>
      </c>
      <c r="E94" s="674">
        <v>0</v>
      </c>
      <c r="F94" s="674">
        <v>0</v>
      </c>
      <c r="G94" s="674">
        <v>0</v>
      </c>
      <c r="H94" s="674">
        <v>0</v>
      </c>
      <c r="I94" s="674">
        <v>0</v>
      </c>
      <c r="J94" s="675">
        <f t="shared" si="250"/>
        <v>0</v>
      </c>
      <c r="K94" s="835">
        <v>0</v>
      </c>
      <c r="L94" s="835">
        <v>0</v>
      </c>
      <c r="M94" s="835">
        <v>0</v>
      </c>
      <c r="N94" s="835">
        <v>0</v>
      </c>
      <c r="O94" s="835">
        <v>0</v>
      </c>
      <c r="P94" s="836">
        <f t="shared" si="251"/>
        <v>0</v>
      </c>
      <c r="Q94" s="676">
        <v>0</v>
      </c>
      <c r="R94" s="676">
        <v>0.4071062915036105</v>
      </c>
      <c r="S94" s="676">
        <v>0</v>
      </c>
      <c r="T94" s="676">
        <v>0</v>
      </c>
      <c r="U94" s="676">
        <v>1.2213188745108314</v>
      </c>
      <c r="V94" s="676">
        <f t="shared" si="178"/>
        <v>1.628425166014442</v>
      </c>
      <c r="W94" s="374">
        <f t="shared" si="84"/>
        <v>0</v>
      </c>
      <c r="X94" s="333">
        <f t="shared" si="85"/>
        <v>0.4255627936175076</v>
      </c>
      <c r="Y94" s="333">
        <f t="shared" si="86"/>
        <v>0</v>
      </c>
      <c r="Z94" s="333">
        <f t="shared" si="87"/>
        <v>0</v>
      </c>
      <c r="AA94" s="333">
        <f t="shared" si="88"/>
        <v>1.2766883808525229</v>
      </c>
      <c r="AB94" s="333">
        <f t="shared" si="92"/>
        <v>1.7022511744700304</v>
      </c>
      <c r="AC94" s="374">
        <f>W94*($BN94*'Input| Real Cost Escalation'!E$22+'Calc| Project Costs '!$BO94*'Input| Real Cost Escalation'!E$23+'Calc| Project Costs '!$BP94*'Input| Real Cost Escalation'!E$24)</f>
        <v>0</v>
      </c>
      <c r="AD94" s="333">
        <f>X94*($BN94*'Input| Real Cost Escalation'!F$22+'Calc| Project Costs '!$BO94*'Input| Real Cost Escalation'!F$23+'Calc| Project Costs '!$BP94*'Input| Real Cost Escalation'!F$24)</f>
        <v>1.2131728651610267E-2</v>
      </c>
      <c r="AE94" s="333">
        <f>Y94*($BN94*'Input| Real Cost Escalation'!G$22+'Calc| Project Costs '!$BO94*'Input| Real Cost Escalation'!G$23+'Calc| Project Costs '!$BP94*'Input| Real Cost Escalation'!G$24)</f>
        <v>0</v>
      </c>
      <c r="AF94" s="333">
        <f>Z94*($BN94*'Input| Real Cost Escalation'!H$22+'Calc| Project Costs '!$BO94*'Input| Real Cost Escalation'!H$23+'Calc| Project Costs '!$BP94*'Input| Real Cost Escalation'!H$24)</f>
        <v>0</v>
      </c>
      <c r="AG94" s="333">
        <f>AA94*($BN94*'Input| Real Cost Escalation'!I$22+'Calc| Project Costs '!$BO94*'Input| Real Cost Escalation'!I$23+'Calc| Project Costs '!$BP94*'Input| Real Cost Escalation'!I$24)</f>
        <v>7.8625338322724586E-2</v>
      </c>
      <c r="AH94" s="441">
        <f t="shared" si="93"/>
        <v>9.075706697433486E-2</v>
      </c>
      <c r="AI94" s="374">
        <f t="shared" si="94"/>
        <v>0</v>
      </c>
      <c r="AJ94" s="333">
        <f t="shared" si="95"/>
        <v>0.43769452226911787</v>
      </c>
      <c r="AK94" s="333">
        <f t="shared" si="96"/>
        <v>0</v>
      </c>
      <c r="AL94" s="333">
        <f t="shared" si="97"/>
        <v>0</v>
      </c>
      <c r="AM94" s="333">
        <f t="shared" si="98"/>
        <v>1.3553137191752476</v>
      </c>
      <c r="AN94" s="335">
        <f t="shared" si="99"/>
        <v>1.7930082414443653</v>
      </c>
      <c r="AO94" s="333">
        <f>AI94/AI$102*'Input| Overheads'!C$53</f>
        <v>0</v>
      </c>
      <c r="AP94" s="333">
        <f>AJ94/AJ$102*'Input| Overheads'!D$53</f>
        <v>1.7583287413099596E-2</v>
      </c>
      <c r="AQ94" s="333">
        <f>AK94/AK$102*'Input| Overheads'!E$53</f>
        <v>0</v>
      </c>
      <c r="AR94" s="333">
        <f>AL94/AL$102*'Input| Overheads'!F$53</f>
        <v>0</v>
      </c>
      <c r="AS94" s="333">
        <f>AM94/AM$102*'Input| Overheads'!G$53</f>
        <v>7.0986684147792134E-2</v>
      </c>
      <c r="AT94" s="473">
        <f t="shared" si="192"/>
        <v>8.8569971560891733E-2</v>
      </c>
      <c r="AU94" s="441">
        <f t="shared" si="100"/>
        <v>0</v>
      </c>
      <c r="AV94" s="441">
        <f t="shared" si="101"/>
        <v>0.45527780968221748</v>
      </c>
      <c r="AW94" s="441">
        <f t="shared" si="102"/>
        <v>0</v>
      </c>
      <c r="AX94" s="441">
        <f t="shared" si="103"/>
        <v>0</v>
      </c>
      <c r="AY94" s="441">
        <f t="shared" si="104"/>
        <v>1.4263004033230398</v>
      </c>
      <c r="AZ94" s="473">
        <f t="shared" si="105"/>
        <v>1.881578213005257</v>
      </c>
      <c r="BA94" s="417"/>
      <c r="BB94" s="417"/>
      <c r="BC94" s="417"/>
      <c r="BD94" s="417"/>
      <c r="BE94" s="417"/>
      <c r="BF94" s="445"/>
      <c r="BG94" s="441">
        <f t="shared" si="199"/>
        <v>0</v>
      </c>
      <c r="BH94" s="441">
        <f t="shared" si="200"/>
        <v>0.45527780968221748</v>
      </c>
      <c r="BI94" s="441">
        <f t="shared" si="201"/>
        <v>0</v>
      </c>
      <c r="BJ94" s="441">
        <f t="shared" si="202"/>
        <v>0</v>
      </c>
      <c r="BK94" s="441">
        <f t="shared" si="203"/>
        <v>1.4263004033230398</v>
      </c>
      <c r="BL94" s="473">
        <f t="shared" si="204"/>
        <v>1.8815782130052572</v>
      </c>
      <c r="BM94" s="313"/>
      <c r="BN94" s="506">
        <f t="shared" si="249"/>
        <v>1</v>
      </c>
      <c r="BO94" s="505"/>
      <c r="BP94" s="507">
        <v>0</v>
      </c>
      <c r="BQ94" s="313"/>
      <c r="BR94" s="839" t="s">
        <v>501</v>
      </c>
      <c r="BS94" s="344" t="s">
        <v>114</v>
      </c>
      <c r="BT94" s="344" t="s">
        <v>465</v>
      </c>
      <c r="BU94" s="840" t="s">
        <v>502</v>
      </c>
      <c r="BV94" s="882" t="str">
        <f t="shared" si="106"/>
        <v>IT-IT System</v>
      </c>
      <c r="BW94" s="882" t="s">
        <v>755</v>
      </c>
      <c r="BX94" s="882" t="s">
        <v>749</v>
      </c>
      <c r="BY94" s="881" t="s">
        <v>784</v>
      </c>
    </row>
    <row r="95" spans="1:77" x14ac:dyDescent="0.2">
      <c r="A95" s="806">
        <v>89</v>
      </c>
      <c r="B95" s="487" t="s">
        <v>540</v>
      </c>
      <c r="C95" s="807" t="s">
        <v>756</v>
      </c>
      <c r="D95" s="472" t="s">
        <v>471</v>
      </c>
      <c r="E95" s="674">
        <v>0</v>
      </c>
      <c r="F95" s="674">
        <v>0</v>
      </c>
      <c r="G95" s="674">
        <v>0</v>
      </c>
      <c r="H95" s="674">
        <v>0</v>
      </c>
      <c r="I95" s="674">
        <v>0</v>
      </c>
      <c r="J95" s="675">
        <f t="shared" si="250"/>
        <v>0</v>
      </c>
      <c r="K95" s="835">
        <v>0</v>
      </c>
      <c r="L95" s="835">
        <v>0</v>
      </c>
      <c r="M95" s="835">
        <v>0</v>
      </c>
      <c r="N95" s="835">
        <v>0</v>
      </c>
      <c r="O95" s="835">
        <v>0</v>
      </c>
      <c r="P95" s="836">
        <f t="shared" si="251"/>
        <v>0</v>
      </c>
      <c r="Q95" s="676">
        <v>2.5000000000000001E-2</v>
      </c>
      <c r="R95" s="676">
        <v>0</v>
      </c>
      <c r="S95" s="676">
        <v>2.5000000000000001E-2</v>
      </c>
      <c r="T95" s="676">
        <v>0</v>
      </c>
      <c r="U95" s="676">
        <v>2.5000000000000001E-2</v>
      </c>
      <c r="V95" s="676">
        <f t="shared" si="178"/>
        <v>7.5000000000000011E-2</v>
      </c>
      <c r="W95" s="374">
        <f t="shared" si="84"/>
        <v>2.6133395780112468E-2</v>
      </c>
      <c r="X95" s="333">
        <f t="shared" si="85"/>
        <v>0</v>
      </c>
      <c r="Y95" s="333">
        <f t="shared" si="86"/>
        <v>2.6133395780112468E-2</v>
      </c>
      <c r="Z95" s="333">
        <f t="shared" si="87"/>
        <v>0</v>
      </c>
      <c r="AA95" s="333">
        <f t="shared" si="88"/>
        <v>2.6133395780112468E-2</v>
      </c>
      <c r="AB95" s="333">
        <f t="shared" si="92"/>
        <v>7.8400187340337407E-2</v>
      </c>
      <c r="AC95" s="374">
        <f>W95*($BN95*'Input| Real Cost Escalation'!E$22+'Calc| Project Costs '!$BO95*'Input| Real Cost Escalation'!E$23+'Calc| Project Costs '!$BP95*'Input| Real Cost Escalation'!E$24)</f>
        <v>5.1330455574813352E-5</v>
      </c>
      <c r="AD95" s="333">
        <f>X95*($BN95*'Input| Real Cost Escalation'!F$22+'Calc| Project Costs '!$BO95*'Input| Real Cost Escalation'!F$23+'Calc| Project Costs '!$BP95*'Input| Real Cost Escalation'!F$24)</f>
        <v>0</v>
      </c>
      <c r="AE95" s="333">
        <f>Y95*($BN95*'Input| Real Cost Escalation'!G$22+'Calc| Project Costs '!$BO95*'Input| Real Cost Escalation'!G$23+'Calc| Project Costs '!$BP95*'Input| Real Cost Escalation'!G$24)</f>
        <v>9.8959099506549741E-5</v>
      </c>
      <c r="AF95" s="333">
        <f>Z95*($BN95*'Input| Real Cost Escalation'!H$22+'Calc| Project Costs '!$BO95*'Input| Real Cost Escalation'!H$23+'Calc| Project Costs '!$BP95*'Input| Real Cost Escalation'!H$24)</f>
        <v>0</v>
      </c>
      <c r="AG95" s="333">
        <f>AA95*($BN95*'Input| Real Cost Escalation'!I$22+'Calc| Project Costs '!$BO95*'Input| Real Cost Escalation'!I$23+'Calc| Project Costs '!$BP95*'Input| Real Cost Escalation'!I$24)</f>
        <v>1.6094350943813911E-4</v>
      </c>
      <c r="AH95" s="441">
        <f t="shared" si="93"/>
        <v>3.1123306451950221E-4</v>
      </c>
      <c r="AI95" s="374">
        <f t="shared" si="94"/>
        <v>2.6184726235687281E-2</v>
      </c>
      <c r="AJ95" s="333">
        <f t="shared" si="95"/>
        <v>0</v>
      </c>
      <c r="AK95" s="333">
        <f t="shared" si="96"/>
        <v>2.6232354879619019E-2</v>
      </c>
      <c r="AL95" s="333">
        <f t="shared" si="97"/>
        <v>0</v>
      </c>
      <c r="AM95" s="333">
        <f t="shared" si="98"/>
        <v>2.6294339289550606E-2</v>
      </c>
      <c r="AN95" s="335">
        <f t="shared" si="99"/>
        <v>7.8711420404856916E-2</v>
      </c>
      <c r="AO95" s="333">
        <f>AI95/AI$102*'Input| Overheads'!C$53</f>
        <v>1.3061868190085565E-3</v>
      </c>
      <c r="AP95" s="333">
        <f>AJ95/AJ$102*'Input| Overheads'!D$53</f>
        <v>0</v>
      </c>
      <c r="AQ95" s="333">
        <f>AK95/AK$102*'Input| Overheads'!E$53</f>
        <v>1.3229792589021395E-3</v>
      </c>
      <c r="AR95" s="333">
        <f>AL95/AL$102*'Input| Overheads'!F$53</f>
        <v>0</v>
      </c>
      <c r="AS95" s="333">
        <f>AM95/AM$102*'Input| Overheads'!G$53</f>
        <v>1.3772073075140605E-3</v>
      </c>
      <c r="AT95" s="473">
        <f t="shared" si="192"/>
        <v>4.0063733854247561E-3</v>
      </c>
      <c r="AU95" s="441">
        <f t="shared" si="100"/>
        <v>2.7490913054695837E-2</v>
      </c>
      <c r="AV95" s="441">
        <f t="shared" si="101"/>
        <v>0</v>
      </c>
      <c r="AW95" s="441">
        <f t="shared" si="102"/>
        <v>2.7555334138521161E-2</v>
      </c>
      <c r="AX95" s="441">
        <f t="shared" si="103"/>
        <v>0</v>
      </c>
      <c r="AY95" s="441">
        <f t="shared" si="104"/>
        <v>2.7671546597064667E-2</v>
      </c>
      <c r="AZ95" s="473">
        <f t="shared" si="105"/>
        <v>8.2717793790281671E-2</v>
      </c>
      <c r="BA95" s="417"/>
      <c r="BB95" s="417"/>
      <c r="BC95" s="417"/>
      <c r="BD95" s="417"/>
      <c r="BE95" s="417"/>
      <c r="BF95" s="445"/>
      <c r="BG95" s="441">
        <f t="shared" si="199"/>
        <v>2.7490913054695837E-2</v>
      </c>
      <c r="BH95" s="441">
        <f t="shared" si="200"/>
        <v>0</v>
      </c>
      <c r="BI95" s="441">
        <f t="shared" si="201"/>
        <v>2.7555334138521161E-2</v>
      </c>
      <c r="BJ95" s="441">
        <f t="shared" si="202"/>
        <v>0</v>
      </c>
      <c r="BK95" s="441">
        <f t="shared" si="203"/>
        <v>2.7671546597064667E-2</v>
      </c>
      <c r="BL95" s="473">
        <f t="shared" si="204"/>
        <v>8.2717793790281657E-2</v>
      </c>
      <c r="BM95" s="313"/>
      <c r="BN95" s="506">
        <f t="shared" si="249"/>
        <v>9.9999999999999978E-2</v>
      </c>
      <c r="BO95" s="505"/>
      <c r="BP95" s="507">
        <v>0.9</v>
      </c>
      <c r="BQ95" s="313"/>
      <c r="BR95" s="839" t="s">
        <v>501</v>
      </c>
      <c r="BS95" s="344" t="s">
        <v>114</v>
      </c>
      <c r="BT95" s="344" t="s">
        <v>465</v>
      </c>
      <c r="BU95" s="840" t="s">
        <v>502</v>
      </c>
      <c r="BV95" s="882" t="str">
        <f t="shared" si="106"/>
        <v>IT-IT System</v>
      </c>
      <c r="BW95" s="882" t="s">
        <v>749</v>
      </c>
      <c r="BX95" s="882" t="s">
        <v>749</v>
      </c>
      <c r="BY95" s="881" t="s">
        <v>784</v>
      </c>
    </row>
    <row r="96" spans="1:77" x14ac:dyDescent="0.2">
      <c r="A96" s="806">
        <v>90</v>
      </c>
      <c r="B96" s="487" t="s">
        <v>540</v>
      </c>
      <c r="C96" s="807" t="s">
        <v>754</v>
      </c>
      <c r="D96" s="472" t="s">
        <v>471</v>
      </c>
      <c r="E96" s="674">
        <v>0</v>
      </c>
      <c r="F96" s="674">
        <v>0</v>
      </c>
      <c r="G96" s="674">
        <v>0</v>
      </c>
      <c r="H96" s="674">
        <v>0</v>
      </c>
      <c r="I96" s="674">
        <v>0</v>
      </c>
      <c r="J96" s="675">
        <f t="shared" si="250"/>
        <v>0</v>
      </c>
      <c r="K96" s="835">
        <v>0</v>
      </c>
      <c r="L96" s="835">
        <v>0</v>
      </c>
      <c r="M96" s="835">
        <v>0</v>
      </c>
      <c r="N96" s="835">
        <v>0</v>
      </c>
      <c r="O96" s="835">
        <v>0</v>
      </c>
      <c r="P96" s="836">
        <f t="shared" si="251"/>
        <v>0</v>
      </c>
      <c r="Q96" s="676">
        <v>0.3</v>
      </c>
      <c r="R96" s="676">
        <v>0.3</v>
      </c>
      <c r="S96" s="676">
        <v>0.3</v>
      </c>
      <c r="T96" s="676">
        <v>0.3</v>
      </c>
      <c r="U96" s="676">
        <v>0.3</v>
      </c>
      <c r="V96" s="676">
        <f t="shared" si="178"/>
        <v>1.5</v>
      </c>
      <c r="W96" s="374">
        <f t="shared" si="84"/>
        <v>0.31360074936134957</v>
      </c>
      <c r="X96" s="333">
        <f t="shared" si="85"/>
        <v>0.31360074936134957</v>
      </c>
      <c r="Y96" s="333">
        <f t="shared" si="86"/>
        <v>0.31360074936134957</v>
      </c>
      <c r="Z96" s="333">
        <f t="shared" si="87"/>
        <v>0.31360074936134957</v>
      </c>
      <c r="AA96" s="333">
        <f t="shared" si="88"/>
        <v>0.31360074936134957</v>
      </c>
      <c r="AB96" s="333">
        <f t="shared" si="92"/>
        <v>1.5680037468067478</v>
      </c>
      <c r="AC96" s="374">
        <f>W96*($BN96*'Input| Real Cost Escalation'!E$22+'Calc| Project Costs '!$BO96*'Input| Real Cost Escalation'!E$23+'Calc| Project Costs '!$BP96*'Input| Real Cost Escalation'!E$24)</f>
        <v>6.159654668977603E-3</v>
      </c>
      <c r="AD96" s="333">
        <f>X96*($BN96*'Input| Real Cost Escalation'!F$22+'Calc| Project Costs '!$BO96*'Input| Real Cost Escalation'!F$23+'Calc| Project Costs '!$BP96*'Input| Real Cost Escalation'!F$24)</f>
        <v>8.9399713820212529E-3</v>
      </c>
      <c r="AE96" s="333">
        <f>Y96*($BN96*'Input| Real Cost Escalation'!G$22+'Calc| Project Costs '!$BO96*'Input| Real Cost Escalation'!G$23+'Calc| Project Costs '!$BP96*'Input| Real Cost Escalation'!G$24)</f>
        <v>1.1875091940785971E-2</v>
      </c>
      <c r="AF96" s="333">
        <f>Z96*($BN96*'Input| Real Cost Escalation'!H$22+'Calc| Project Costs '!$BO96*'Input| Real Cost Escalation'!H$23+'Calc| Project Costs '!$BP96*'Input| Real Cost Escalation'!H$24)</f>
        <v>1.5616436736554046E-2</v>
      </c>
      <c r="AG96" s="333">
        <f>AA96*($BN96*'Input| Real Cost Escalation'!I$22+'Calc| Project Costs '!$BO96*'Input| Real Cost Escalation'!I$23+'Calc| Project Costs '!$BP96*'Input| Real Cost Escalation'!I$24)</f>
        <v>1.9313221132576695E-2</v>
      </c>
      <c r="AH96" s="441">
        <f t="shared" si="93"/>
        <v>6.1904375860915573E-2</v>
      </c>
      <c r="AI96" s="374">
        <f t="shared" si="94"/>
        <v>0.31976040403032718</v>
      </c>
      <c r="AJ96" s="333">
        <f t="shared" si="95"/>
        <v>0.32254072074337081</v>
      </c>
      <c r="AK96" s="333">
        <f t="shared" si="96"/>
        <v>0.32547584130213553</v>
      </c>
      <c r="AL96" s="333">
        <f t="shared" si="97"/>
        <v>0.32921718609790362</v>
      </c>
      <c r="AM96" s="333">
        <f t="shared" si="98"/>
        <v>0.33291397049392629</v>
      </c>
      <c r="AN96" s="335">
        <f t="shared" si="99"/>
        <v>1.6299081226676635</v>
      </c>
      <c r="AO96" s="333">
        <f>AI96/AI$102*'Input| Overheads'!C$53</f>
        <v>1.5950780666021395E-2</v>
      </c>
      <c r="AP96" s="333">
        <f>AJ96/AJ$102*'Input| Overheads'!D$53</f>
        <v>1.2957270211784716E-2</v>
      </c>
      <c r="AQ96" s="333">
        <f>AK96/AK$102*'Input| Overheads'!E$53</f>
        <v>1.6414759151150343E-2</v>
      </c>
      <c r="AR96" s="333">
        <f>AL96/AL$102*'Input| Overheads'!F$53</f>
        <v>1.4966095338256453E-2</v>
      </c>
      <c r="AS96" s="333">
        <f>AM96/AM$102*'Input| Overheads'!G$53</f>
        <v>1.7436891944265755E-2</v>
      </c>
      <c r="AT96" s="473">
        <f t="shared" si="192"/>
        <v>7.7725797311478662E-2</v>
      </c>
      <c r="AU96" s="441">
        <f t="shared" si="100"/>
        <v>0.33571118469634859</v>
      </c>
      <c r="AV96" s="441">
        <f t="shared" si="101"/>
        <v>0.33549799095515553</v>
      </c>
      <c r="AW96" s="441">
        <f t="shared" si="102"/>
        <v>0.3418906004532859</v>
      </c>
      <c r="AX96" s="441">
        <f t="shared" si="103"/>
        <v>0.34418328143616006</v>
      </c>
      <c r="AY96" s="441">
        <f t="shared" si="104"/>
        <v>0.35035086243819202</v>
      </c>
      <c r="AZ96" s="473">
        <f t="shared" si="105"/>
        <v>1.7076339199791422</v>
      </c>
      <c r="BA96" s="417"/>
      <c r="BB96" s="417"/>
      <c r="BC96" s="417"/>
      <c r="BD96" s="417"/>
      <c r="BE96" s="417"/>
      <c r="BF96" s="445"/>
      <c r="BG96" s="441">
        <f t="shared" si="199"/>
        <v>0.33571118469634859</v>
      </c>
      <c r="BH96" s="441">
        <f t="shared" si="200"/>
        <v>0.33549799095515553</v>
      </c>
      <c r="BI96" s="441">
        <f t="shared" si="201"/>
        <v>0.3418906004532859</v>
      </c>
      <c r="BJ96" s="441">
        <f t="shared" si="202"/>
        <v>0.34418328143616006</v>
      </c>
      <c r="BK96" s="441">
        <f t="shared" si="203"/>
        <v>0.35035086243819202</v>
      </c>
      <c r="BL96" s="473">
        <f t="shared" si="204"/>
        <v>1.7076339199791422</v>
      </c>
      <c r="BM96" s="313"/>
      <c r="BN96" s="506">
        <f t="shared" si="249"/>
        <v>1</v>
      </c>
      <c r="BO96" s="505"/>
      <c r="BP96" s="507">
        <v>0</v>
      </c>
      <c r="BQ96" s="313"/>
      <c r="BR96" s="839" t="s">
        <v>501</v>
      </c>
      <c r="BS96" s="344" t="s">
        <v>114</v>
      </c>
      <c r="BT96" s="344" t="s">
        <v>467</v>
      </c>
      <c r="BU96" s="840" t="s">
        <v>502</v>
      </c>
      <c r="BV96" s="882" t="str">
        <f t="shared" si="106"/>
        <v>IT-IT System</v>
      </c>
      <c r="BW96" s="882" t="s">
        <v>749</v>
      </c>
      <c r="BX96" s="882" t="s">
        <v>749</v>
      </c>
      <c r="BY96" s="881" t="s">
        <v>785</v>
      </c>
    </row>
    <row r="97" spans="1:77" x14ac:dyDescent="0.2">
      <c r="A97" s="806">
        <v>91</v>
      </c>
      <c r="B97" s="487" t="s">
        <v>540</v>
      </c>
      <c r="C97" s="362" t="s">
        <v>78</v>
      </c>
      <c r="D97" s="472" t="s">
        <v>460</v>
      </c>
      <c r="E97" s="674">
        <v>0</v>
      </c>
      <c r="F97" s="674">
        <v>0</v>
      </c>
      <c r="G97" s="674">
        <v>0</v>
      </c>
      <c r="H97" s="674">
        <v>0</v>
      </c>
      <c r="I97" s="674">
        <v>0</v>
      </c>
      <c r="J97" s="675">
        <f>SUM(E97:I97)</f>
        <v>0</v>
      </c>
      <c r="K97" s="835">
        <v>0</v>
      </c>
      <c r="L97" s="835">
        <v>0</v>
      </c>
      <c r="M97" s="835">
        <v>0</v>
      </c>
      <c r="N97" s="835">
        <v>0</v>
      </c>
      <c r="O97" s="835">
        <v>0</v>
      </c>
      <c r="P97" s="836">
        <f>AVERAGE(K97:O97)</f>
        <v>0</v>
      </c>
      <c r="Q97" s="676">
        <v>1.1052023479999999</v>
      </c>
      <c r="R97" s="676">
        <v>0</v>
      </c>
      <c r="S97" s="676">
        <v>0</v>
      </c>
      <c r="T97" s="676">
        <v>0</v>
      </c>
      <c r="U97" s="676">
        <v>0</v>
      </c>
      <c r="V97" s="676">
        <f t="shared" si="178"/>
        <v>1.1052023479999999</v>
      </c>
      <c r="W97" s="374">
        <f>Q97*Dec24Jun26CPI</f>
        <v>1.1553076150957435</v>
      </c>
      <c r="X97" s="333">
        <f>R97*Dec24Jun26CPI</f>
        <v>0</v>
      </c>
      <c r="Y97" s="333">
        <f>S97*Dec24Jun26CPI</f>
        <v>0</v>
      </c>
      <c r="Z97" s="333">
        <f>T97*Dec24Jun26CPI</f>
        <v>0</v>
      </c>
      <c r="AA97" s="333">
        <f>U97*Dec24Jun26CPI</f>
        <v>0</v>
      </c>
      <c r="AB97" s="333">
        <f>SUM(W97:AA97)</f>
        <v>1.1553076150957435</v>
      </c>
      <c r="AC97" s="374">
        <f>W97*($BN97*'Input| Real Cost Escalation'!E$22+'Calc| Project Costs '!$BO97*'Input| Real Cost Escalation'!E$23+'Calc| Project Costs '!$BP97*'Input| Real Cost Escalation'!E$24)</f>
        <v>2.2692216010077367E-2</v>
      </c>
      <c r="AD97" s="333">
        <f>X97*($BN97*'Input| Real Cost Escalation'!F$22+'Calc| Project Costs '!$BO97*'Input| Real Cost Escalation'!F$23+'Calc| Project Costs '!$BP97*'Input| Real Cost Escalation'!F$24)</f>
        <v>0</v>
      </c>
      <c r="AE97" s="333">
        <f>Y97*($BN97*'Input| Real Cost Escalation'!G$22+'Calc| Project Costs '!$BO97*'Input| Real Cost Escalation'!G$23+'Calc| Project Costs '!$BP97*'Input| Real Cost Escalation'!G$24)</f>
        <v>0</v>
      </c>
      <c r="AF97" s="333">
        <f>Z97*($BN97*'Input| Real Cost Escalation'!H$22+'Calc| Project Costs '!$BO97*'Input| Real Cost Escalation'!H$23+'Calc| Project Costs '!$BP97*'Input| Real Cost Escalation'!H$24)</f>
        <v>0</v>
      </c>
      <c r="AG97" s="333">
        <f>AA97*($BN97*'Input| Real Cost Escalation'!I$22+'Calc| Project Costs '!$BO97*'Input| Real Cost Escalation'!I$23+'Calc| Project Costs '!$BP97*'Input| Real Cost Escalation'!I$24)</f>
        <v>0</v>
      </c>
      <c r="AH97" s="441">
        <f>SUM(AC97:AG97)</f>
        <v>2.2692216010077367E-2</v>
      </c>
      <c r="AI97" s="374">
        <f t="shared" ref="AI97:AN97" si="252">W97+AC97</f>
        <v>1.1779998311058208</v>
      </c>
      <c r="AJ97" s="333">
        <f t="shared" si="252"/>
        <v>0</v>
      </c>
      <c r="AK97" s="333">
        <f t="shared" si="252"/>
        <v>0</v>
      </c>
      <c r="AL97" s="333">
        <f t="shared" si="252"/>
        <v>0</v>
      </c>
      <c r="AM97" s="333">
        <f t="shared" si="252"/>
        <v>0</v>
      </c>
      <c r="AN97" s="335">
        <f t="shared" si="252"/>
        <v>1.1779998311058208</v>
      </c>
      <c r="AO97" s="333">
        <f>AI97/AI$102*'Input| Overheads'!C$53</f>
        <v>5.8762800815066171E-2</v>
      </c>
      <c r="AP97" s="333">
        <f>AJ97/AJ$102*'Input| Overheads'!D$53</f>
        <v>0</v>
      </c>
      <c r="AQ97" s="333">
        <f>AK97/AK$102*'Input| Overheads'!E$53</f>
        <v>0</v>
      </c>
      <c r="AR97" s="333">
        <f>AL97/AL$102*'Input| Overheads'!F$53</f>
        <v>0</v>
      </c>
      <c r="AS97" s="333">
        <f>AM97/AM$102*'Input| Overheads'!G$53</f>
        <v>0</v>
      </c>
      <c r="AT97" s="473">
        <f t="shared" si="192"/>
        <v>5.8762800815066171E-2</v>
      </c>
      <c r="AU97" s="441">
        <f t="shared" ref="AU97:AZ97" si="253">AI97+AO97</f>
        <v>1.2367626319208871</v>
      </c>
      <c r="AV97" s="441">
        <f t="shared" si="253"/>
        <v>0</v>
      </c>
      <c r="AW97" s="441">
        <f t="shared" si="253"/>
        <v>0</v>
      </c>
      <c r="AX97" s="441">
        <f t="shared" si="253"/>
        <v>0</v>
      </c>
      <c r="AY97" s="441">
        <f t="shared" si="253"/>
        <v>0</v>
      </c>
      <c r="AZ97" s="473">
        <f t="shared" si="253"/>
        <v>1.2367626319208871</v>
      </c>
      <c r="BA97" s="417"/>
      <c r="BB97" s="417"/>
      <c r="BC97" s="417"/>
      <c r="BD97" s="417"/>
      <c r="BE97" s="417"/>
      <c r="BF97" s="445"/>
      <c r="BG97" s="441">
        <f t="shared" si="199"/>
        <v>1.2367626319208871</v>
      </c>
      <c r="BH97" s="441">
        <f t="shared" si="200"/>
        <v>0</v>
      </c>
      <c r="BI97" s="441">
        <f t="shared" si="201"/>
        <v>0</v>
      </c>
      <c r="BJ97" s="441">
        <f t="shared" si="202"/>
        <v>0</v>
      </c>
      <c r="BK97" s="441">
        <f t="shared" si="203"/>
        <v>0</v>
      </c>
      <c r="BL97" s="473">
        <f t="shared" si="204"/>
        <v>1.2367626319208871</v>
      </c>
      <c r="BM97" s="313"/>
      <c r="BN97" s="506">
        <f t="shared" si="249"/>
        <v>1</v>
      </c>
      <c r="BO97" s="505"/>
      <c r="BP97" s="507">
        <v>0</v>
      </c>
      <c r="BQ97" s="313"/>
      <c r="BR97" s="839" t="s">
        <v>501</v>
      </c>
      <c r="BS97" s="344" t="s">
        <v>114</v>
      </c>
      <c r="BT97" s="344" t="s">
        <v>462</v>
      </c>
      <c r="BU97" s="840" t="s">
        <v>502</v>
      </c>
      <c r="BV97" s="882" t="str">
        <f>BR97&amp;"-"&amp;BS97</f>
        <v>IT-IT System</v>
      </c>
      <c r="BW97" s="882" t="s">
        <v>749</v>
      </c>
      <c r="BX97" s="882" t="s">
        <v>749</v>
      </c>
      <c r="BY97" s="881" t="s">
        <v>785</v>
      </c>
    </row>
    <row r="98" spans="1:77" x14ac:dyDescent="0.2">
      <c r="A98" s="806">
        <v>92</v>
      </c>
      <c r="B98" s="487" t="s">
        <v>550</v>
      </c>
      <c r="C98" s="807" t="s">
        <v>551</v>
      </c>
      <c r="D98" s="472" t="s">
        <v>471</v>
      </c>
      <c r="E98" s="674">
        <v>0</v>
      </c>
      <c r="F98" s="674">
        <v>0</v>
      </c>
      <c r="G98" s="674">
        <v>0</v>
      </c>
      <c r="H98" s="674">
        <v>0</v>
      </c>
      <c r="I98" s="674">
        <v>0</v>
      </c>
      <c r="J98" s="675">
        <f t="shared" si="250"/>
        <v>0</v>
      </c>
      <c r="K98" s="835">
        <v>0</v>
      </c>
      <c r="L98" s="835">
        <v>0</v>
      </c>
      <c r="M98" s="835">
        <v>0</v>
      </c>
      <c r="N98" s="835">
        <v>0</v>
      </c>
      <c r="O98" s="835">
        <v>0</v>
      </c>
      <c r="P98" s="836">
        <f t="shared" si="251"/>
        <v>0</v>
      </c>
      <c r="Q98" s="676">
        <v>2.9711092001751553</v>
      </c>
      <c r="R98" s="676">
        <v>32.237400228827894</v>
      </c>
      <c r="S98" s="676">
        <v>6.9540827132502301</v>
      </c>
      <c r="T98" s="676">
        <v>14.03260667650046</v>
      </c>
      <c r="U98" s="676">
        <v>1.5593699999999999</v>
      </c>
      <c r="V98" s="676">
        <f t="shared" si="178"/>
        <v>57.754568818753739</v>
      </c>
      <c r="W98" s="374">
        <f t="shared" si="84"/>
        <v>3.1058069053644295</v>
      </c>
      <c r="X98" s="333">
        <f t="shared" si="85"/>
        <v>33.698909564073901</v>
      </c>
      <c r="Y98" s="333">
        <f t="shared" si="86"/>
        <v>7.2693518333202647</v>
      </c>
      <c r="Z98" s="333">
        <f t="shared" si="87"/>
        <v>14.668786564145407</v>
      </c>
      <c r="AA98" s="333">
        <f t="shared" si="88"/>
        <v>1.6300653351053591</v>
      </c>
      <c r="AB98" s="333">
        <f t="shared" si="92"/>
        <v>60.372920202009361</v>
      </c>
      <c r="AC98" s="374">
        <f>W98*($BN98*'Input| Real Cost Escalation'!E$22+'Calc| Project Costs '!$BO98*'Input| Real Cost Escalation'!E$23+'Calc| Project Costs '!$BP98*'Input| Real Cost Escalation'!E$24)</f>
        <v>4.7582617307943151E-2</v>
      </c>
      <c r="AD98" s="333">
        <f>X98*($BN98*'Input| Real Cost Escalation'!F$22+'Calc| Project Costs '!$BO98*'Input| Real Cost Escalation'!F$23+'Calc| Project Costs '!$BP98*'Input| Real Cost Escalation'!F$24)</f>
        <v>0.74932373223886573</v>
      </c>
      <c r="AE98" s="333">
        <f>Y98*($BN98*'Input| Real Cost Escalation'!G$22+'Calc| Project Costs '!$BO98*'Input| Real Cost Escalation'!G$23+'Calc| Project Costs '!$BP98*'Input| Real Cost Escalation'!G$24)</f>
        <v>0.21470896611755982</v>
      </c>
      <c r="AF98" s="333">
        <f>Z98*($BN98*'Input| Real Cost Escalation'!H$22+'Calc| Project Costs '!$BO98*'Input| Real Cost Escalation'!H$23+'Calc| Project Costs '!$BP98*'Input| Real Cost Escalation'!H$24)</f>
        <v>0.56976221747253997</v>
      </c>
      <c r="AG98" s="333">
        <f>AA98*($BN98*'Input| Real Cost Escalation'!I$22+'Calc| Project Costs '!$BO98*'Input| Real Cost Escalation'!I$23+'Calc| Project Costs '!$BP98*'Input| Real Cost Escalation'!I$24)</f>
        <v>7.8302789857515917E-2</v>
      </c>
      <c r="AH98" s="441">
        <f t="shared" si="93"/>
        <v>1.6596803229944246</v>
      </c>
      <c r="AI98" s="374">
        <f t="shared" si="94"/>
        <v>3.1533895226723727</v>
      </c>
      <c r="AJ98" s="333">
        <f t="shared" si="95"/>
        <v>34.448233296312765</v>
      </c>
      <c r="AK98" s="333">
        <f t="shared" si="96"/>
        <v>7.4840607994378248</v>
      </c>
      <c r="AL98" s="333">
        <f t="shared" si="97"/>
        <v>15.238548781617947</v>
      </c>
      <c r="AM98" s="333">
        <f t="shared" si="98"/>
        <v>1.708368124962875</v>
      </c>
      <c r="AN98" s="335">
        <f t="shared" si="99"/>
        <v>62.032600525003787</v>
      </c>
      <c r="AO98" s="333">
        <f>AI98/AI$102*'Input| Overheads'!C$53</f>
        <v>0.15730223003441784</v>
      </c>
      <c r="AP98" s="333">
        <f>AJ98/AJ$102*'Input| Overheads'!D$53</f>
        <v>1.3838719840093177</v>
      </c>
      <c r="AQ98" s="333">
        <f>AK98/AK$102*'Input| Overheads'!E$53</f>
        <v>0.37744446716491686</v>
      </c>
      <c r="AR98" s="333">
        <f>AL98/AL$102*'Input| Overheads'!F$53</f>
        <v>0.6927389684162607</v>
      </c>
      <c r="AS98" s="333">
        <f>AM98/AM$102*'Input| Overheads'!G$53</f>
        <v>8.9478463014963858E-2</v>
      </c>
      <c r="AT98" s="473">
        <f t="shared" si="192"/>
        <v>2.7008361126398768</v>
      </c>
      <c r="AU98" s="441">
        <f t="shared" si="100"/>
        <v>3.3106917527067905</v>
      </c>
      <c r="AV98" s="441">
        <f t="shared" si="101"/>
        <v>35.832105280322082</v>
      </c>
      <c r="AW98" s="441">
        <f t="shared" si="102"/>
        <v>7.8615052666027418</v>
      </c>
      <c r="AX98" s="441">
        <f t="shared" si="103"/>
        <v>15.931287750034208</v>
      </c>
      <c r="AY98" s="441">
        <f t="shared" si="104"/>
        <v>1.7978465879778389</v>
      </c>
      <c r="AZ98" s="473">
        <f t="shared" si="105"/>
        <v>64.733436637643663</v>
      </c>
      <c r="BA98" s="417"/>
      <c r="BB98" s="417"/>
      <c r="BC98" s="417"/>
      <c r="BD98" s="417"/>
      <c r="BE98" s="417"/>
      <c r="BF98" s="445"/>
      <c r="BG98" s="441">
        <f t="shared" si="199"/>
        <v>3.3106917527067905</v>
      </c>
      <c r="BH98" s="441">
        <f t="shared" si="200"/>
        <v>35.832105280322082</v>
      </c>
      <c r="BI98" s="441">
        <f t="shared" si="201"/>
        <v>7.8615052666027418</v>
      </c>
      <c r="BJ98" s="441">
        <f t="shared" si="202"/>
        <v>15.931287750034208</v>
      </c>
      <c r="BK98" s="441">
        <f t="shared" si="203"/>
        <v>1.7978465879778389</v>
      </c>
      <c r="BL98" s="473">
        <f t="shared" si="204"/>
        <v>64.733436637643663</v>
      </c>
      <c r="BM98" s="313"/>
      <c r="BN98" s="506">
        <f>100%-BP98</f>
        <v>0.78</v>
      </c>
      <c r="BO98" s="505"/>
      <c r="BP98" s="507">
        <v>0.22</v>
      </c>
      <c r="BQ98" s="313"/>
      <c r="BR98" s="839" t="s">
        <v>501</v>
      </c>
      <c r="BS98" s="344" t="s">
        <v>114</v>
      </c>
      <c r="BT98" s="344" t="s">
        <v>465</v>
      </c>
      <c r="BU98" s="840" t="s">
        <v>493</v>
      </c>
      <c r="BV98" s="882" t="str">
        <f t="shared" si="106"/>
        <v>IT-IT System</v>
      </c>
      <c r="BW98" s="882" t="s">
        <v>764</v>
      </c>
      <c r="BX98" s="882"/>
      <c r="BY98" s="881" t="s">
        <v>785</v>
      </c>
    </row>
    <row r="99" spans="1:77" x14ac:dyDescent="0.2">
      <c r="A99" s="806">
        <v>93</v>
      </c>
      <c r="B99" s="487" t="s">
        <v>552</v>
      </c>
      <c r="C99" s="362" t="s">
        <v>553</v>
      </c>
      <c r="D99" s="472" t="s">
        <v>471</v>
      </c>
      <c r="E99" s="674">
        <v>0</v>
      </c>
      <c r="F99" s="674">
        <v>0</v>
      </c>
      <c r="G99" s="674">
        <v>0</v>
      </c>
      <c r="H99" s="674">
        <v>0</v>
      </c>
      <c r="I99" s="674">
        <v>0</v>
      </c>
      <c r="J99" s="675">
        <f t="shared" ref="J99" si="254">SUM(E99:I99)</f>
        <v>0</v>
      </c>
      <c r="K99" s="835">
        <v>0</v>
      </c>
      <c r="L99" s="835">
        <v>0</v>
      </c>
      <c r="M99" s="835">
        <v>0</v>
      </c>
      <c r="N99" s="835">
        <v>0</v>
      </c>
      <c r="O99" s="835">
        <v>0</v>
      </c>
      <c r="P99" s="836">
        <f t="shared" ref="P99:P101" si="255">AVERAGE(K99:O99)</f>
        <v>0</v>
      </c>
      <c r="Q99" s="676">
        <v>0.7</v>
      </c>
      <c r="R99" s="676">
        <v>0.85</v>
      </c>
      <c r="S99" s="676">
        <v>1.24</v>
      </c>
      <c r="T99" s="676">
        <v>1.24</v>
      </c>
      <c r="U99" s="676">
        <v>1.25</v>
      </c>
      <c r="V99" s="676">
        <f t="shared" si="178"/>
        <v>5.28</v>
      </c>
      <c r="W99" s="374">
        <f t="shared" ref="W99:W101" si="256">Q99*Dec24Jun26CPI</f>
        <v>0.73173508184314906</v>
      </c>
      <c r="X99" s="333">
        <f t="shared" ref="X99:X101" si="257">R99*Dec24Jun26CPI</f>
        <v>0.88853545652382382</v>
      </c>
      <c r="Y99" s="333">
        <f t="shared" ref="Y99:Y101" si="258">S99*Dec24Jun26CPI</f>
        <v>1.2962164306935784</v>
      </c>
      <c r="Z99" s="333">
        <f t="shared" ref="Z99:Z101" si="259">T99*Dec24Jun26CPI</f>
        <v>1.2962164306935784</v>
      </c>
      <c r="AA99" s="333">
        <f t="shared" ref="AA99:AA101" si="260">U99*Dec24Jun26CPI</f>
        <v>1.3066697890056234</v>
      </c>
      <c r="AB99" s="333">
        <f t="shared" ref="AB99:AB101" si="261">SUM(W99:AA99)</f>
        <v>5.5193731887597526</v>
      </c>
      <c r="AC99" s="374">
        <f>W99*($BN99*'Input| Real Cost Escalation'!E$22+'Calc| Project Costs '!$BO99*'Input| Real Cost Escalation'!E$23+'Calc| Project Costs '!$BP99*'Input| Real Cost Escalation'!E$24)</f>
        <v>1.3653901182900354E-2</v>
      </c>
      <c r="AD99" s="333">
        <f>X99*($BN99*'Input| Real Cost Escalation'!F$22+'Calc| Project Costs '!$BO99*'Input| Real Cost Escalation'!F$23+'Calc| Project Costs '!$BP99*'Input| Real Cost Escalation'!F$24)</f>
        <v>2.4063422969940539E-2</v>
      </c>
      <c r="AE99" s="333">
        <f>Y99*($BN99*'Input| Real Cost Escalation'!G$22+'Calc| Project Costs '!$BO99*'Input| Real Cost Escalation'!G$23+'Calc| Project Costs '!$BP99*'Input| Real Cost Escalation'!G$24)</f>
        <v>4.6629527687486245E-2</v>
      </c>
      <c r="AF99" s="333">
        <f>Z99*($BN99*'Input| Real Cost Escalation'!H$22+'Calc| Project Costs '!$BO99*'Input| Real Cost Escalation'!H$23+'Calc| Project Costs '!$BP99*'Input| Real Cost Escalation'!H$24)</f>
        <v>6.1320541585535557E-2</v>
      </c>
      <c r="AG99" s="333">
        <f>AA99*($BN99*'Input| Real Cost Escalation'!I$22+'Calc| Project Costs '!$BO99*'Input| Real Cost Escalation'!I$23+'Calc| Project Costs '!$BP99*'Input| Real Cost Escalation'!I$24)</f>
        <v>7.6448166983116086E-2</v>
      </c>
      <c r="AH99" s="441">
        <f t="shared" ref="AH99:AH101" si="262">SUM(AC99:AG99)</f>
        <v>0.22211556040897878</v>
      </c>
      <c r="AI99" s="374">
        <f t="shared" ref="AI99:AI101" si="263">W99+AC99</f>
        <v>0.74538898302604939</v>
      </c>
      <c r="AJ99" s="333">
        <f t="shared" ref="AJ99:AJ101" si="264">X99+AD99</f>
        <v>0.91259887949376439</v>
      </c>
      <c r="AK99" s="333">
        <f t="shared" ref="AK99:AK101" si="265">Y99+AE99</f>
        <v>1.3428459583810646</v>
      </c>
      <c r="AL99" s="333">
        <f t="shared" ref="AL99:AL101" si="266">Z99+AF99</f>
        <v>1.357536972279114</v>
      </c>
      <c r="AM99" s="333">
        <f t="shared" ref="AM99:AM101" si="267">AA99+AG99</f>
        <v>1.3831179559887394</v>
      </c>
      <c r="AN99" s="335">
        <f t="shared" ref="AN99:AN101" si="268">AB99+AH99</f>
        <v>5.741488749168731</v>
      </c>
      <c r="AO99" s="333">
        <f>AI99/AI$102*'Input| Overheads'!C$53</f>
        <v>3.7182640593578981E-2</v>
      </c>
      <c r="AP99" s="333">
        <f>AJ99/AJ$102*'Input| Overheads'!D$53</f>
        <v>3.6661387279471748E-2</v>
      </c>
      <c r="AQ99" s="333">
        <f>AK99/AK$102*'Input| Overheads'!E$53</f>
        <v>6.7723898940502417E-2</v>
      </c>
      <c r="AR99" s="333">
        <f>AL99/AL$102*'Input| Overheads'!F$53</f>
        <v>6.1713144423436277E-2</v>
      </c>
      <c r="AS99" s="333">
        <f>AM99/AM$102*'Input| Overheads'!G$53</f>
        <v>7.2442974708955221E-2</v>
      </c>
      <c r="AT99" s="473">
        <f t="shared" si="192"/>
        <v>0.27572404594594463</v>
      </c>
      <c r="AU99" s="441">
        <f t="shared" ref="AU99:AU101" si="269">AI99+AO99</f>
        <v>0.7825716236196284</v>
      </c>
      <c r="AV99" s="441">
        <f t="shared" ref="AV99:AV101" si="270">AJ99+AP99</f>
        <v>0.94926026677323616</v>
      </c>
      <c r="AW99" s="441">
        <f t="shared" ref="AW99:AW101" si="271">AK99+AQ99</f>
        <v>1.410569857321567</v>
      </c>
      <c r="AX99" s="441">
        <f t="shared" ref="AX99:AX101" si="272">AL99+AR99</f>
        <v>1.4192501167025502</v>
      </c>
      <c r="AY99" s="441">
        <f t="shared" ref="AY99:AY101" si="273">AM99+AS99</f>
        <v>1.4555609306976947</v>
      </c>
      <c r="AZ99" s="473">
        <f t="shared" ref="AZ99:AZ101" si="274">AN99+AT99</f>
        <v>6.0172127951146752</v>
      </c>
      <c r="BA99" s="417"/>
      <c r="BB99" s="417"/>
      <c r="BC99" s="417"/>
      <c r="BD99" s="417"/>
      <c r="BE99" s="417"/>
      <c r="BF99" s="445"/>
      <c r="BG99" s="441">
        <f t="shared" si="199"/>
        <v>0.7825716236196284</v>
      </c>
      <c r="BH99" s="441">
        <f t="shared" si="200"/>
        <v>0.94926026677323616</v>
      </c>
      <c r="BI99" s="441">
        <f t="shared" si="201"/>
        <v>1.410569857321567</v>
      </c>
      <c r="BJ99" s="441">
        <f t="shared" si="202"/>
        <v>1.4192501167025502</v>
      </c>
      <c r="BK99" s="441">
        <f t="shared" si="203"/>
        <v>1.4555609306976947</v>
      </c>
      <c r="BL99" s="473">
        <f t="shared" si="204"/>
        <v>6.017212795114677</v>
      </c>
      <c r="BM99" s="313"/>
      <c r="BN99" s="506">
        <f t="shared" ref="BN99:BN101" si="275">100%-BP99</f>
        <v>0.95</v>
      </c>
      <c r="BO99" s="505"/>
      <c r="BP99" s="507">
        <v>0.05</v>
      </c>
      <c r="BQ99" s="313"/>
      <c r="BR99" s="839" t="s">
        <v>87</v>
      </c>
      <c r="BS99" s="823" t="s">
        <v>86</v>
      </c>
      <c r="BT99" s="344" t="s">
        <v>467</v>
      </c>
      <c r="BU99" s="840" t="s">
        <v>759</v>
      </c>
      <c r="BV99" s="882" t="str">
        <f t="shared" si="106"/>
        <v>Other Distribution System-Other Distribution System Equipment</v>
      </c>
      <c r="BX99" s="882"/>
      <c r="BY99" s="881" t="e">
        <v>#N/A</v>
      </c>
    </row>
    <row r="100" spans="1:77" x14ac:dyDescent="0.2">
      <c r="A100" s="806">
        <v>94</v>
      </c>
      <c r="B100" s="487" t="s">
        <v>552</v>
      </c>
      <c r="C100" s="362" t="s">
        <v>554</v>
      </c>
      <c r="D100" s="472" t="s">
        <v>471</v>
      </c>
      <c r="E100" s="674">
        <v>0</v>
      </c>
      <c r="F100" s="674">
        <v>0</v>
      </c>
      <c r="G100" s="674">
        <v>0</v>
      </c>
      <c r="H100" s="674">
        <v>0</v>
      </c>
      <c r="I100" s="674">
        <v>0</v>
      </c>
      <c r="J100" s="675">
        <f t="shared" ref="J100" si="276">SUM(E100:I100)</f>
        <v>0</v>
      </c>
      <c r="K100" s="835">
        <v>0</v>
      </c>
      <c r="L100" s="835">
        <v>0</v>
      </c>
      <c r="M100" s="835">
        <v>0</v>
      </c>
      <c r="N100" s="835">
        <v>0</v>
      </c>
      <c r="O100" s="835">
        <v>0</v>
      </c>
      <c r="P100" s="836">
        <f t="shared" ref="P100" si="277">AVERAGE(K100:O100)</f>
        <v>0</v>
      </c>
      <c r="Q100" s="676">
        <v>0.33</v>
      </c>
      <c r="R100" s="676">
        <v>0.33</v>
      </c>
      <c r="S100" s="676">
        <v>0</v>
      </c>
      <c r="T100" s="676">
        <v>0</v>
      </c>
      <c r="U100" s="676">
        <v>0</v>
      </c>
      <c r="V100" s="676">
        <f t="shared" si="178"/>
        <v>0.66</v>
      </c>
      <c r="W100" s="374">
        <f t="shared" ref="W100" si="278">Q100*Dec24Jun26CPI</f>
        <v>0.34496082429748459</v>
      </c>
      <c r="X100" s="333">
        <f t="shared" ref="X100" si="279">R100*Dec24Jun26CPI</f>
        <v>0.34496082429748459</v>
      </c>
      <c r="Y100" s="333">
        <f t="shared" ref="Y100" si="280">S100*Dec24Jun26CPI</f>
        <v>0</v>
      </c>
      <c r="Z100" s="333">
        <f t="shared" ref="Z100" si="281">T100*Dec24Jun26CPI</f>
        <v>0</v>
      </c>
      <c r="AA100" s="333">
        <f t="shared" ref="AA100" si="282">U100*Dec24Jun26CPI</f>
        <v>0</v>
      </c>
      <c r="AB100" s="333">
        <f t="shared" ref="AB100" si="283">SUM(W100:AA100)</f>
        <v>0.68992164859496918</v>
      </c>
      <c r="AC100" s="374">
        <f>W100*($BN100*'Input| Real Cost Escalation'!E$22+'Calc| Project Costs '!$BO100*'Input| Real Cost Escalation'!E$23+'Calc| Project Costs '!$BP100*'Input| Real Cost Escalation'!E$24)</f>
        <v>1.3551240271750726E-3</v>
      </c>
      <c r="AD100" s="333">
        <f>X100*($BN100*'Input| Real Cost Escalation'!F$22+'Calc| Project Costs '!$BO100*'Input| Real Cost Escalation'!F$23+'Calc| Project Costs '!$BP100*'Input| Real Cost Escalation'!F$24)</f>
        <v>1.9667937040446755E-3</v>
      </c>
      <c r="AE100" s="333">
        <f>Y100*($BN100*'Input| Real Cost Escalation'!G$22+'Calc| Project Costs '!$BO100*'Input| Real Cost Escalation'!G$23+'Calc| Project Costs '!$BP100*'Input| Real Cost Escalation'!G$24)</f>
        <v>0</v>
      </c>
      <c r="AF100" s="333">
        <f>Z100*($BN100*'Input| Real Cost Escalation'!H$22+'Calc| Project Costs '!$BO100*'Input| Real Cost Escalation'!H$23+'Calc| Project Costs '!$BP100*'Input| Real Cost Escalation'!H$24)</f>
        <v>0</v>
      </c>
      <c r="AG100" s="333">
        <f>AA100*($BN100*'Input| Real Cost Escalation'!I$22+'Calc| Project Costs '!$BO100*'Input| Real Cost Escalation'!I$23+'Calc| Project Costs '!$BP100*'Input| Real Cost Escalation'!I$24)</f>
        <v>0</v>
      </c>
      <c r="AH100" s="441">
        <f t="shared" ref="AH100" si="284">SUM(AC100:AG100)</f>
        <v>3.3219177312197481E-3</v>
      </c>
      <c r="AI100" s="374">
        <f t="shared" ref="AI100" si="285">W100+AC100</f>
        <v>0.34631594832465967</v>
      </c>
      <c r="AJ100" s="333">
        <f t="shared" ref="AJ100" si="286">X100+AD100</f>
        <v>0.34692761800152927</v>
      </c>
      <c r="AK100" s="333">
        <f t="shared" ref="AK100" si="287">Y100+AE100</f>
        <v>0</v>
      </c>
      <c r="AL100" s="333">
        <f t="shared" ref="AL100" si="288">Z100+AF100</f>
        <v>0</v>
      </c>
      <c r="AM100" s="333">
        <f t="shared" ref="AM100" si="289">AA100+AG100</f>
        <v>0</v>
      </c>
      <c r="AN100" s="335">
        <f t="shared" ref="AN100" si="290">AB100+AH100</f>
        <v>0.69324356632618889</v>
      </c>
      <c r="AO100" s="333">
        <f>AI100/AI$102*'Input| Overheads'!C$53</f>
        <v>1.7275465202214124E-2</v>
      </c>
      <c r="AP100" s="333">
        <f>AJ100/AJ$102*'Input| Overheads'!D$53</f>
        <v>1.3936953076859002E-2</v>
      </c>
      <c r="AQ100" s="333">
        <f>AK100/AK$102*'Input| Overheads'!E$53</f>
        <v>0</v>
      </c>
      <c r="AR100" s="333">
        <f>AL100/AL$102*'Input| Overheads'!F$53</f>
        <v>0</v>
      </c>
      <c r="AS100" s="333">
        <f>AM100/AM$102*'Input| Overheads'!G$53</f>
        <v>0</v>
      </c>
      <c r="AT100" s="473">
        <f t="shared" si="192"/>
        <v>3.1212418279073124E-2</v>
      </c>
      <c r="AU100" s="441">
        <f t="shared" ref="AU100" si="291">AI100+AO100</f>
        <v>0.3635914135268738</v>
      </c>
      <c r="AV100" s="441">
        <f t="shared" ref="AV100" si="292">AJ100+AP100</f>
        <v>0.36086457107838826</v>
      </c>
      <c r="AW100" s="441">
        <f t="shared" ref="AW100" si="293">AK100+AQ100</f>
        <v>0</v>
      </c>
      <c r="AX100" s="441">
        <f t="shared" ref="AX100" si="294">AL100+AR100</f>
        <v>0</v>
      </c>
      <c r="AY100" s="441">
        <f t="shared" ref="AY100" si="295">AM100+AS100</f>
        <v>0</v>
      </c>
      <c r="AZ100" s="473">
        <f t="shared" ref="AZ100" si="296">AN100+AT100</f>
        <v>0.72445598460526206</v>
      </c>
      <c r="BA100" s="417"/>
      <c r="BB100" s="417"/>
      <c r="BC100" s="417"/>
      <c r="BD100" s="417"/>
      <c r="BE100" s="417"/>
      <c r="BF100" s="445"/>
      <c r="BG100" s="441">
        <f t="shared" si="199"/>
        <v>0.3635914135268738</v>
      </c>
      <c r="BH100" s="441">
        <f t="shared" si="200"/>
        <v>0.36086457107838826</v>
      </c>
      <c r="BI100" s="441">
        <f t="shared" si="201"/>
        <v>0</v>
      </c>
      <c r="BJ100" s="441">
        <f t="shared" si="202"/>
        <v>0</v>
      </c>
      <c r="BK100" s="441">
        <f t="shared" si="203"/>
        <v>0</v>
      </c>
      <c r="BL100" s="473">
        <f t="shared" si="204"/>
        <v>0.72445598460526206</v>
      </c>
      <c r="BM100" s="313"/>
      <c r="BN100" s="506">
        <f t="shared" si="275"/>
        <v>0.19999999999999996</v>
      </c>
      <c r="BO100" s="505"/>
      <c r="BP100" s="507">
        <v>0.8</v>
      </c>
      <c r="BQ100" s="313"/>
      <c r="BR100" s="839" t="s">
        <v>87</v>
      </c>
      <c r="BS100" s="823" t="s">
        <v>86</v>
      </c>
      <c r="BT100" s="344" t="s">
        <v>467</v>
      </c>
      <c r="BU100" s="840" t="s">
        <v>759</v>
      </c>
      <c r="BV100" s="882" t="str">
        <f t="shared" ref="BV100" si="297">BR100&amp;"-"&amp;BS100</f>
        <v>Other Distribution System-Other Distribution System Equipment</v>
      </c>
      <c r="BY100" s="881" t="e">
        <v>#N/A</v>
      </c>
    </row>
    <row r="101" spans="1:77" x14ac:dyDescent="0.2">
      <c r="A101" s="806">
        <v>95</v>
      </c>
      <c r="B101" s="487" t="s">
        <v>552</v>
      </c>
      <c r="C101" s="362" t="s">
        <v>767</v>
      </c>
      <c r="D101" s="472" t="s">
        <v>471</v>
      </c>
      <c r="E101" s="674">
        <v>0</v>
      </c>
      <c r="F101" s="674">
        <v>0</v>
      </c>
      <c r="G101" s="674">
        <v>0</v>
      </c>
      <c r="H101" s="674">
        <v>0</v>
      </c>
      <c r="I101" s="674">
        <v>0</v>
      </c>
      <c r="J101" s="675">
        <f>SUM(E101:I101)</f>
        <v>0</v>
      </c>
      <c r="K101" s="835">
        <v>0</v>
      </c>
      <c r="L101" s="835">
        <v>0</v>
      </c>
      <c r="M101" s="835">
        <v>0</v>
      </c>
      <c r="N101" s="835">
        <v>0</v>
      </c>
      <c r="O101" s="835">
        <v>0</v>
      </c>
      <c r="P101" s="836">
        <f t="shared" si="255"/>
        <v>0</v>
      </c>
      <c r="Q101" s="676">
        <v>0</v>
      </c>
      <c r="R101" s="676">
        <v>0.15</v>
      </c>
      <c r="S101" s="676">
        <v>0</v>
      </c>
      <c r="T101" s="676">
        <v>0</v>
      </c>
      <c r="U101" s="676">
        <v>0</v>
      </c>
      <c r="V101" s="676">
        <f t="shared" si="178"/>
        <v>0.15</v>
      </c>
      <c r="W101" s="374">
        <f t="shared" si="256"/>
        <v>0</v>
      </c>
      <c r="X101" s="333">
        <f t="shared" si="257"/>
        <v>0.15680037468067479</v>
      </c>
      <c r="Y101" s="333">
        <f t="shared" si="258"/>
        <v>0</v>
      </c>
      <c r="Z101" s="333">
        <f t="shared" si="259"/>
        <v>0</v>
      </c>
      <c r="AA101" s="333">
        <f t="shared" si="260"/>
        <v>0</v>
      </c>
      <c r="AB101" s="333">
        <f t="shared" si="261"/>
        <v>0.15680037468067479</v>
      </c>
      <c r="AC101" s="374">
        <f>W101*($BN101*'Input| Real Cost Escalation'!E$22+'Calc| Project Costs '!$BO101*'Input| Real Cost Escalation'!E$23+'Calc| Project Costs '!$BP101*'Input| Real Cost Escalation'!E$24)</f>
        <v>0</v>
      </c>
      <c r="AD101" s="333">
        <f>X101*($BN101*'Input| Real Cost Escalation'!F$22+'Calc| Project Costs '!$BO101*'Input| Real Cost Escalation'!F$23+'Calc| Project Costs '!$BP101*'Input| Real Cost Escalation'!F$24)</f>
        <v>4.4699856910106264E-3</v>
      </c>
      <c r="AE101" s="333">
        <f>Y101*($BN101*'Input| Real Cost Escalation'!G$22+'Calc| Project Costs '!$BO101*'Input| Real Cost Escalation'!G$23+'Calc| Project Costs '!$BP101*'Input| Real Cost Escalation'!G$24)</f>
        <v>0</v>
      </c>
      <c r="AF101" s="333">
        <f>Z101*($BN101*'Input| Real Cost Escalation'!H$22+'Calc| Project Costs '!$BO101*'Input| Real Cost Escalation'!H$23+'Calc| Project Costs '!$BP101*'Input| Real Cost Escalation'!H$24)</f>
        <v>0</v>
      </c>
      <c r="AG101" s="333">
        <f>AA101*($BN101*'Input| Real Cost Escalation'!I$22+'Calc| Project Costs '!$BO101*'Input| Real Cost Escalation'!I$23+'Calc| Project Costs '!$BP101*'Input| Real Cost Escalation'!I$24)</f>
        <v>0</v>
      </c>
      <c r="AH101" s="441">
        <f t="shared" si="262"/>
        <v>4.4699856910106264E-3</v>
      </c>
      <c r="AI101" s="374">
        <f t="shared" si="263"/>
        <v>0</v>
      </c>
      <c r="AJ101" s="333">
        <f t="shared" si="264"/>
        <v>0.16127036037168541</v>
      </c>
      <c r="AK101" s="333">
        <f t="shared" si="265"/>
        <v>0</v>
      </c>
      <c r="AL101" s="333">
        <f t="shared" si="266"/>
        <v>0</v>
      </c>
      <c r="AM101" s="333">
        <f t="shared" si="267"/>
        <v>0</v>
      </c>
      <c r="AN101" s="335">
        <f t="shared" si="268"/>
        <v>0.16127036037168541</v>
      </c>
      <c r="AO101" s="333">
        <f>AI101/AI$102*'Input| Overheads'!C$53</f>
        <v>0</v>
      </c>
      <c r="AP101" s="333">
        <f>AJ101/AJ$102*'Input| Overheads'!D$53</f>
        <v>6.4786351058923582E-3</v>
      </c>
      <c r="AQ101" s="333">
        <f>AK101/AK$102*'Input| Overheads'!E$53</f>
        <v>0</v>
      </c>
      <c r="AR101" s="333">
        <f>AL101/AL$102*'Input| Overheads'!F$53</f>
        <v>0</v>
      </c>
      <c r="AS101" s="333">
        <f>AM101/AM$102*'Input| Overheads'!G$53</f>
        <v>0</v>
      </c>
      <c r="AT101" s="473">
        <f t="shared" si="192"/>
        <v>6.4786351058923582E-3</v>
      </c>
      <c r="AU101" s="441">
        <f t="shared" si="269"/>
        <v>0</v>
      </c>
      <c r="AV101" s="441">
        <f t="shared" si="270"/>
        <v>0.16774899547757777</v>
      </c>
      <c r="AW101" s="441">
        <f t="shared" si="271"/>
        <v>0</v>
      </c>
      <c r="AX101" s="441">
        <f t="shared" si="272"/>
        <v>0</v>
      </c>
      <c r="AY101" s="441">
        <f t="shared" si="273"/>
        <v>0</v>
      </c>
      <c r="AZ101" s="473">
        <f t="shared" si="274"/>
        <v>0.16774899547757777</v>
      </c>
      <c r="BA101" s="417"/>
      <c r="BB101" s="417"/>
      <c r="BC101" s="417"/>
      <c r="BD101" s="417"/>
      <c r="BE101" s="417"/>
      <c r="BF101" s="445"/>
      <c r="BG101" s="441">
        <f t="shared" si="199"/>
        <v>0</v>
      </c>
      <c r="BH101" s="441">
        <f t="shared" si="200"/>
        <v>0.16774899547757777</v>
      </c>
      <c r="BI101" s="441">
        <f t="shared" si="201"/>
        <v>0</v>
      </c>
      <c r="BJ101" s="441">
        <f t="shared" si="202"/>
        <v>0</v>
      </c>
      <c r="BK101" s="441">
        <f t="shared" si="203"/>
        <v>0</v>
      </c>
      <c r="BL101" s="473">
        <f t="shared" si="204"/>
        <v>0.16774899547757777</v>
      </c>
      <c r="BM101" s="313"/>
      <c r="BN101" s="506">
        <f t="shared" si="275"/>
        <v>1</v>
      </c>
      <c r="BO101" s="505"/>
      <c r="BP101" s="507">
        <v>0</v>
      </c>
      <c r="BQ101" s="313"/>
      <c r="BR101" s="839" t="s">
        <v>87</v>
      </c>
      <c r="BS101" s="823" t="s">
        <v>86</v>
      </c>
      <c r="BT101" s="344" t="s">
        <v>467</v>
      </c>
      <c r="BU101" s="840" t="s">
        <v>759</v>
      </c>
      <c r="BV101" s="882" t="str">
        <f t="shared" si="106"/>
        <v>Other Distribution System-Other Distribution System Equipment</v>
      </c>
      <c r="BY101" s="881" t="e">
        <v>#N/A</v>
      </c>
    </row>
    <row r="102" spans="1:77" x14ac:dyDescent="0.2">
      <c r="A102" s="682"/>
      <c r="B102" s="389" t="s">
        <v>243</v>
      </c>
      <c r="C102" s="799"/>
      <c r="D102" s="800"/>
      <c r="E102" s="677">
        <f t="shared" ref="E102:J102" si="298">SUM(E$7:E$101)</f>
        <v>0</v>
      </c>
      <c r="F102" s="677">
        <f t="shared" si="298"/>
        <v>0</v>
      </c>
      <c r="G102" s="677">
        <f t="shared" si="298"/>
        <v>0</v>
      </c>
      <c r="H102" s="677">
        <f t="shared" si="298"/>
        <v>0</v>
      </c>
      <c r="I102" s="677">
        <f t="shared" si="298"/>
        <v>0</v>
      </c>
      <c r="J102" s="677">
        <f t="shared" si="298"/>
        <v>0</v>
      </c>
      <c r="K102" s="390">
        <f>SUM(K7:K101)</f>
        <v>0</v>
      </c>
      <c r="L102" s="390">
        <f>SUM(L7:L101)</f>
        <v>0</v>
      </c>
      <c r="M102" s="390">
        <f>SUM(M7:M101)</f>
        <v>0</v>
      </c>
      <c r="N102" s="390">
        <f>SUM(N7:N101)</f>
        <v>0</v>
      </c>
      <c r="O102" s="390">
        <f>SUM(O7:O101)</f>
        <v>0</v>
      </c>
      <c r="P102" s="390">
        <f>AVERAGE(K102:O102)</f>
        <v>0</v>
      </c>
      <c r="Q102" s="390">
        <f t="shared" ref="Q102:BL102" si="299">SUM(Q7:Q101)</f>
        <v>71.670902407504926</v>
      </c>
      <c r="R102" s="390">
        <f t="shared" si="299"/>
        <v>97.359190132010625</v>
      </c>
      <c r="S102" s="390">
        <f t="shared" si="299"/>
        <v>68.66909608653053</v>
      </c>
      <c r="T102" s="390">
        <f t="shared" si="299"/>
        <v>77.702799543961575</v>
      </c>
      <c r="U102" s="390">
        <f t="shared" si="299"/>
        <v>63.941319449319096</v>
      </c>
      <c r="V102" s="809">
        <f t="shared" si="299"/>
        <v>379.34330761932694</v>
      </c>
      <c r="W102" s="390">
        <f t="shared" si="299"/>
        <v>87.490702032458984</v>
      </c>
      <c r="X102" s="390">
        <f t="shared" si="299"/>
        <v>119.08314229185667</v>
      </c>
      <c r="Y102" s="390">
        <f t="shared" si="299"/>
        <v>85.070952042845775</v>
      </c>
      <c r="Z102" s="390">
        <f t="shared" si="299"/>
        <v>97.649168113156733</v>
      </c>
      <c r="AA102" s="390">
        <f t="shared" si="299"/>
        <v>79.467140140884709</v>
      </c>
      <c r="AB102" s="390">
        <f t="shared" si="299"/>
        <v>468.76110462120289</v>
      </c>
      <c r="AC102" s="390">
        <f t="shared" si="299"/>
        <v>0.93598059418692892</v>
      </c>
      <c r="AD102" s="390">
        <f t="shared" si="299"/>
        <v>2.2194725513002243</v>
      </c>
      <c r="AE102" s="390">
        <f t="shared" si="299"/>
        <v>2.0199363735093159</v>
      </c>
      <c r="AF102" s="390">
        <f t="shared" si="299"/>
        <v>3.2330470631923416</v>
      </c>
      <c r="AG102" s="390">
        <f t="shared" si="299"/>
        <v>3.207245751970504</v>
      </c>
      <c r="AH102" s="390">
        <f t="shared" si="299"/>
        <v>11.615682334159308</v>
      </c>
      <c r="AI102" s="390">
        <f>SUM(AI7:AI101)</f>
        <v>88.426682626645913</v>
      </c>
      <c r="AJ102" s="390">
        <f t="shared" si="299"/>
        <v>121.3026148431569</v>
      </c>
      <c r="AK102" s="390">
        <f t="shared" si="299"/>
        <v>87.090888416355085</v>
      </c>
      <c r="AL102" s="390">
        <f t="shared" si="299"/>
        <v>100.88221517634911</v>
      </c>
      <c r="AM102" s="390">
        <f t="shared" si="299"/>
        <v>82.674385892855227</v>
      </c>
      <c r="AN102" s="390">
        <f t="shared" si="299"/>
        <v>480.37678695536192</v>
      </c>
      <c r="AO102" s="390">
        <f t="shared" si="299"/>
        <v>4.4110358938242369</v>
      </c>
      <c r="AP102" s="390">
        <f t="shared" si="299"/>
        <v>4.8730304635531398</v>
      </c>
      <c r="AQ102" s="390">
        <f t="shared" si="299"/>
        <v>4.392264420900962</v>
      </c>
      <c r="AR102" s="390">
        <f t="shared" si="299"/>
        <v>4.5860693609559897</v>
      </c>
      <c r="AS102" s="390">
        <f t="shared" si="299"/>
        <v>4.3302007759946086</v>
      </c>
      <c r="AT102" s="390">
        <f>SUM(AT7:AT101)</f>
        <v>22.592600915228939</v>
      </c>
      <c r="AU102" s="390">
        <f t="shared" si="299"/>
        <v>92.83771852047019</v>
      </c>
      <c r="AV102" s="390">
        <f t="shared" si="299"/>
        <v>126.17564530671007</v>
      </c>
      <c r="AW102" s="390">
        <f t="shared" si="299"/>
        <v>91.483152837256114</v>
      </c>
      <c r="AX102" s="390">
        <f t="shared" si="299"/>
        <v>105.46828453730504</v>
      </c>
      <c r="AY102" s="390">
        <f t="shared" si="299"/>
        <v>87.004586668849868</v>
      </c>
      <c r="AZ102" s="390">
        <f t="shared" si="299"/>
        <v>502.96938787059088</v>
      </c>
      <c r="BA102" s="390">
        <f t="shared" si="299"/>
        <v>0</v>
      </c>
      <c r="BB102" s="390">
        <f t="shared" si="299"/>
        <v>0</v>
      </c>
      <c r="BC102" s="390">
        <f t="shared" si="299"/>
        <v>0</v>
      </c>
      <c r="BD102" s="390">
        <f t="shared" si="299"/>
        <v>0</v>
      </c>
      <c r="BE102" s="390">
        <f t="shared" si="299"/>
        <v>0</v>
      </c>
      <c r="BF102" s="889">
        <f t="shared" si="299"/>
        <v>0</v>
      </c>
      <c r="BG102" s="390">
        <f>SUM(BG7:BG101)</f>
        <v>92.83771852047019</v>
      </c>
      <c r="BH102" s="390">
        <f t="shared" si="299"/>
        <v>126.17564530671007</v>
      </c>
      <c r="BI102" s="390">
        <f t="shared" si="299"/>
        <v>91.483152837256114</v>
      </c>
      <c r="BJ102" s="390">
        <f t="shared" si="299"/>
        <v>105.46828453730504</v>
      </c>
      <c r="BK102" s="390">
        <f t="shared" si="299"/>
        <v>87.004586668849868</v>
      </c>
      <c r="BL102" s="390">
        <f t="shared" si="299"/>
        <v>502.96938787059094</v>
      </c>
      <c r="BM102" s="475"/>
      <c r="BN102" s="799"/>
      <c r="BO102" s="799"/>
      <c r="BP102" s="799"/>
      <c r="BQ102" s="313"/>
      <c r="BR102" s="799"/>
      <c r="BS102" s="799"/>
      <c r="BT102" s="799"/>
      <c r="BU102" s="799"/>
    </row>
    <row r="103" spans="1:77" x14ac:dyDescent="0.2">
      <c r="A103" s="682"/>
      <c r="B103" s="415"/>
      <c r="C103" s="415"/>
      <c r="D103" s="415"/>
      <c r="E103" s="416"/>
      <c r="F103" s="416"/>
      <c r="G103" s="416"/>
      <c r="H103" s="416"/>
      <c r="I103" s="416"/>
      <c r="J103" s="681">
        <v>0</v>
      </c>
      <c r="K103" s="416"/>
      <c r="L103" s="416"/>
      <c r="M103" s="416"/>
      <c r="N103" s="416"/>
      <c r="O103" s="416"/>
      <c r="P103" s="681">
        <v>0</v>
      </c>
      <c r="Q103" s="416"/>
      <c r="R103" s="416"/>
      <c r="S103" s="416"/>
      <c r="T103" s="416"/>
      <c r="U103" s="416"/>
      <c r="V103" s="808">
        <v>0</v>
      </c>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783">
        <f>'Input| Overheads'!H53-'Calc| Project Costs '!AT102</f>
        <v>0</v>
      </c>
      <c r="AU103" s="417"/>
      <c r="AV103" s="417"/>
      <c r="AW103" s="417"/>
      <c r="AX103" s="417"/>
      <c r="AY103" s="417"/>
      <c r="AZ103" s="783">
        <f>AN102+AT102-AZ102</f>
        <v>0</v>
      </c>
      <c r="BA103" s="417"/>
      <c r="BB103" s="417"/>
      <c r="BC103" s="417"/>
      <c r="BD103" s="417"/>
      <c r="BE103" s="417"/>
      <c r="BF103" s="417"/>
      <c r="BG103" s="417"/>
      <c r="BH103" s="417"/>
      <c r="BI103" s="417"/>
      <c r="BJ103" s="417"/>
      <c r="BK103" s="417"/>
      <c r="BL103" s="417"/>
      <c r="BM103" s="474"/>
      <c r="BN103" s="418"/>
      <c r="BO103" s="418"/>
      <c r="BP103" s="418"/>
      <c r="BQ103" s="313"/>
      <c r="BR103" s="419"/>
      <c r="BS103" s="798"/>
      <c r="BT103" s="419"/>
      <c r="BU103" s="798"/>
    </row>
  </sheetData>
  <autoFilter ref="A6:BX103" xr:uid="{D232CA13-AB19-487A-A483-E9D55ED05B9F}"/>
  <mergeCells count="16">
    <mergeCell ref="A5:A6"/>
    <mergeCell ref="BR5:BU5"/>
    <mergeCell ref="C5:C6"/>
    <mergeCell ref="D5:D6"/>
    <mergeCell ref="AI5:AN5"/>
    <mergeCell ref="AO5:AT5"/>
    <mergeCell ref="AU5:AZ5"/>
    <mergeCell ref="BA5:BF5"/>
    <mergeCell ref="BG5:BL5"/>
    <mergeCell ref="BN5:BP5"/>
    <mergeCell ref="AC5:AH5"/>
    <mergeCell ref="B5:B6"/>
    <mergeCell ref="E5:J5"/>
    <mergeCell ref="K5:P5"/>
    <mergeCell ref="Q5:V5"/>
    <mergeCell ref="W5:AB5"/>
  </mergeCells>
  <dataValidations count="1">
    <dataValidation allowBlank="1" showInputMessage="1" showErrorMessage="1" sqref="C37" xr:uid="{093FAF71-47C0-4E89-AD06-4708BE91D8F6}"/>
  </dataValidations>
  <hyperlinks>
    <hyperlink ref="B3" location="Contents!A1" display="Contents!A1" xr:uid="{65CDA3A8-239A-4B44-9FFB-5822E2712D62}"/>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AH107"/>
  <sheetViews>
    <sheetView showGridLines="0" zoomScaleNormal="100" workbookViewId="0">
      <selection activeCell="H12" sqref="H12"/>
    </sheetView>
  </sheetViews>
  <sheetFormatPr defaultColWidth="9.140625" defaultRowHeight="14.25" x14ac:dyDescent="0.2"/>
  <cols>
    <col min="1" max="1" width="2.7109375" style="886" customWidth="1"/>
    <col min="2" max="2" width="3.85546875" style="25" customWidth="1"/>
    <col min="3" max="3" width="32.5703125" style="25" customWidth="1"/>
    <col min="4" max="4" width="22.85546875" style="25" bestFit="1" customWidth="1"/>
    <col min="5" max="5" width="11.42578125" style="25" customWidth="1"/>
    <col min="6" max="9" width="11.5703125" style="25" bestFit="1" customWidth="1"/>
    <col min="10" max="10" width="12.7109375" style="25" customWidth="1"/>
    <col min="11" max="11" width="4.28515625" style="25" customWidth="1"/>
    <col min="12" max="16384" width="9.140625" style="25"/>
  </cols>
  <sheetData>
    <row r="1" spans="1:34" s="842" customFormat="1" x14ac:dyDescent="0.2">
      <c r="A1" s="883"/>
      <c r="K1" s="25"/>
      <c r="L1" s="25"/>
      <c r="M1" s="25"/>
      <c r="N1" s="25"/>
      <c r="O1" s="25"/>
      <c r="P1" s="25"/>
      <c r="Q1" s="25"/>
      <c r="R1" s="25"/>
      <c r="S1" s="25"/>
      <c r="T1" s="25"/>
      <c r="U1" s="25"/>
      <c r="V1" s="25"/>
      <c r="W1" s="25"/>
      <c r="X1" s="25"/>
      <c r="Y1" s="25"/>
      <c r="Z1" s="25"/>
      <c r="AA1" s="25"/>
      <c r="AB1" s="25"/>
      <c r="AC1" s="25"/>
      <c r="AD1" s="25"/>
      <c r="AE1" s="25"/>
      <c r="AF1" s="25"/>
      <c r="AG1" s="25"/>
      <c r="AH1" s="25"/>
    </row>
    <row r="2" spans="1:34" ht="28.5" customHeight="1" x14ac:dyDescent="0.25">
      <c r="A2" s="883"/>
      <c r="B2" s="2" t="s">
        <v>555</v>
      </c>
      <c r="C2" s="3"/>
      <c r="D2" s="3"/>
      <c r="E2" s="4"/>
      <c r="F2" s="4"/>
      <c r="G2" s="4"/>
      <c r="H2" s="4"/>
      <c r="I2" s="4"/>
      <c r="J2" s="684"/>
    </row>
    <row r="3" spans="1:34" x14ac:dyDescent="0.2">
      <c r="A3" s="883"/>
      <c r="B3" s="5" t="s">
        <v>46</v>
      </c>
      <c r="C3" s="682"/>
      <c r="D3" s="682"/>
      <c r="E3" s="682"/>
      <c r="F3" s="682"/>
      <c r="G3" s="682"/>
      <c r="H3" s="682"/>
      <c r="I3" s="682"/>
      <c r="J3" s="682"/>
    </row>
    <row r="4" spans="1:34" s="61" customFormat="1" ht="31.5" x14ac:dyDescent="0.25">
      <c r="A4" s="884"/>
      <c r="B4" s="909" t="s">
        <v>48</v>
      </c>
      <c r="C4" s="909"/>
      <c r="D4" s="60" t="s">
        <v>47</v>
      </c>
      <c r="E4" s="58" t="s">
        <v>196</v>
      </c>
      <c r="F4" s="57" t="s">
        <v>197</v>
      </c>
      <c r="G4" s="57" t="s">
        <v>198</v>
      </c>
      <c r="H4" s="57" t="s">
        <v>199</v>
      </c>
      <c r="I4" s="59" t="s">
        <v>200</v>
      </c>
      <c r="J4" s="60" t="s">
        <v>220</v>
      </c>
    </row>
    <row r="5" spans="1:34" x14ac:dyDescent="0.2">
      <c r="A5" s="883"/>
      <c r="B5" s="682"/>
      <c r="C5" s="6"/>
      <c r="D5" s="6"/>
      <c r="E5" s="6"/>
      <c r="F5" s="6"/>
      <c r="G5" s="6"/>
      <c r="H5" s="6"/>
      <c r="I5" s="6"/>
      <c r="J5" s="6"/>
    </row>
    <row r="6" spans="1:34" ht="24" customHeight="1" x14ac:dyDescent="0.2">
      <c r="A6" s="883"/>
      <c r="B6" s="9" t="s">
        <v>556</v>
      </c>
      <c r="C6" s="9"/>
      <c r="D6" s="9"/>
      <c r="E6" s="9"/>
      <c r="F6" s="9"/>
      <c r="G6" s="9"/>
      <c r="H6" s="9"/>
      <c r="I6" s="9"/>
      <c r="J6" s="9"/>
    </row>
    <row r="7" spans="1:34" x14ac:dyDescent="0.2">
      <c r="A7" s="883"/>
      <c r="B7" s="682"/>
      <c r="C7" s="6"/>
      <c r="D7" s="6"/>
      <c r="E7" s="6"/>
      <c r="F7" s="6"/>
      <c r="G7" s="6"/>
      <c r="H7" s="6"/>
      <c r="I7" s="6"/>
      <c r="J7" s="6"/>
    </row>
    <row r="8" spans="1:34" ht="53.25" customHeight="1" x14ac:dyDescent="0.2">
      <c r="A8" s="883"/>
      <c r="B8" s="909" t="s">
        <v>48</v>
      </c>
      <c r="C8" s="909"/>
      <c r="D8" s="60" t="s">
        <v>47</v>
      </c>
      <c r="E8" s="58" t="s">
        <v>196</v>
      </c>
      <c r="F8" s="57" t="s">
        <v>197</v>
      </c>
      <c r="G8" s="57" t="s">
        <v>198</v>
      </c>
      <c r="H8" s="57" t="s">
        <v>199</v>
      </c>
      <c r="I8" s="59" t="s">
        <v>200</v>
      </c>
      <c r="J8" s="60" t="s">
        <v>220</v>
      </c>
    </row>
    <row r="9" spans="1:34" ht="18" customHeight="1" x14ac:dyDescent="0.2">
      <c r="A9" s="885" t="str">
        <f>B9&amp;"-"&amp;D9</f>
        <v>Mains Replacement-Mains</v>
      </c>
      <c r="B9" s="8" t="s">
        <v>59</v>
      </c>
      <c r="C9" s="8"/>
      <c r="D9" s="13" t="s">
        <v>51</v>
      </c>
      <c r="E9" s="482">
        <f>SUMIFS('Calc| Project Costs '!W$7:W$102,'Calc| Project Costs '!$BV$7:$BV$102,'Output| Consolidated Summary'!$A9)</f>
        <v>16.378752874661863</v>
      </c>
      <c r="F9" s="81">
        <f>SUMIFS('Calc| Project Costs '!X$7:X$102,'Calc| Project Costs '!$BV$7:$BV$102,'Output| Consolidated Summary'!$A9)</f>
        <v>16.378752874661863</v>
      </c>
      <c r="G9" s="81">
        <f>SUMIFS('Calc| Project Costs '!Y$7:Y$102,'Calc| Project Costs '!$BV$7:$BV$102,'Output| Consolidated Summary'!$A9)</f>
        <v>16.587820040902766</v>
      </c>
      <c r="H9" s="81">
        <f>SUMIFS('Calc| Project Costs '!Z$7:Z$102,'Calc| Project Costs '!$BV$7:$BV$102,'Output| Consolidated Summary'!$A9)</f>
        <v>16.587820040902766</v>
      </c>
      <c r="I9" s="483">
        <f>SUMIFS('Calc| Project Costs '!AA$7:AA$102,'Calc| Project Costs '!$BV$7:$BV$102,'Output| Consolidated Summary'!$A9)</f>
        <v>16.378752874661863</v>
      </c>
      <c r="J9" s="64">
        <f t="shared" ref="J9:J21" si="0">SUM(E9:I9)</f>
        <v>82.311898705791123</v>
      </c>
    </row>
    <row r="10" spans="1:34" ht="18" customHeight="1" x14ac:dyDescent="0.2">
      <c r="A10" s="885" t="str">
        <f t="shared" ref="A10:A22" si="1">B10&amp;"-"&amp;D10</f>
        <v>Meter Replacement-Meters</v>
      </c>
      <c r="B10" s="66" t="s">
        <v>73</v>
      </c>
      <c r="C10" s="8"/>
      <c r="D10" s="476" t="s">
        <v>69</v>
      </c>
      <c r="E10" s="63">
        <f>SUMIFS('Calc| Project Costs '!W$7:W$102,'Calc| Project Costs '!$BV$7:$BV$102,'Output| Consolidated Summary'!$A10)</f>
        <v>8.2238902000750596</v>
      </c>
      <c r="F10" s="64">
        <f>SUMIFS('Calc| Project Costs '!X$7:X$102,'Calc| Project Costs '!$BV$7:$BV$102,'Output| Consolidated Summary'!$A10)</f>
        <v>6.8772732573934388</v>
      </c>
      <c r="G10" s="64">
        <f>SUMIFS('Calc| Project Costs '!Y$7:Y$102,'Calc| Project Costs '!$BV$7:$BV$102,'Output| Consolidated Summary'!$A10)</f>
        <v>6.5918275674373197</v>
      </c>
      <c r="H10" s="64">
        <f>SUMIFS('Calc| Project Costs '!Z$7:Z$102,'Calc| Project Costs '!$BV$7:$BV$102,'Output| Consolidated Summary'!$A10)</f>
        <v>7.7676206131897487</v>
      </c>
      <c r="I10" s="65">
        <f>SUMIFS('Calc| Project Costs '!AA$7:AA$102,'Calc| Project Costs '!$BV$7:$BV$102,'Output| Consolidated Summary'!$A10)</f>
        <v>8.59252751999027</v>
      </c>
      <c r="J10" s="64">
        <f t="shared" si="0"/>
        <v>38.053139158085841</v>
      </c>
    </row>
    <row r="11" spans="1:34" ht="18" customHeight="1" x14ac:dyDescent="0.2">
      <c r="A11" s="885" t="str">
        <f t="shared" si="1"/>
        <v>Augmentation-Mains</v>
      </c>
      <c r="B11" s="66" t="s">
        <v>57</v>
      </c>
      <c r="C11" s="8"/>
      <c r="D11" s="13" t="s">
        <v>51</v>
      </c>
      <c r="E11" s="63">
        <f>SUMIFS('Calc| Project Costs '!W$7:W$102,'Calc| Project Costs '!$BV$7:$BV$102,'Output| Consolidated Summary'!$A11)</f>
        <v>0</v>
      </c>
      <c r="F11" s="64">
        <f>SUMIFS('Calc| Project Costs '!X$7:X$102,'Calc| Project Costs '!$BV$7:$BV$102,'Output| Consolidated Summary'!$A11)</f>
        <v>3.8844679487559173</v>
      </c>
      <c r="G11" s="64">
        <f>SUMIFS('Calc| Project Costs '!Y$7:Y$102,'Calc| Project Costs '!$BV$7:$BV$102,'Output| Consolidated Summary'!$A11)</f>
        <v>0</v>
      </c>
      <c r="H11" s="64">
        <f>SUMIFS('Calc| Project Costs '!Z$7:Z$102,'Calc| Project Costs '!$BV$7:$BV$102,'Output| Consolidated Summary'!$A11)</f>
        <v>2.2966028211562839</v>
      </c>
      <c r="I11" s="65">
        <f>SUMIFS('Calc| Project Costs '!AA$7:AA$102,'Calc| Project Costs '!$BV$7:$BV$102,'Output| Consolidated Summary'!$A11)</f>
        <v>0</v>
      </c>
      <c r="J11" s="64">
        <f t="shared" si="0"/>
        <v>6.1810707699122016</v>
      </c>
    </row>
    <row r="12" spans="1:34" ht="18" customHeight="1" x14ac:dyDescent="0.2">
      <c r="A12" s="885" t="str">
        <f t="shared" si="1"/>
        <v>Telemetry-Telemetry</v>
      </c>
      <c r="B12" s="66" t="s">
        <v>80</v>
      </c>
      <c r="C12" s="8"/>
      <c r="D12" s="13" t="s">
        <v>80</v>
      </c>
      <c r="E12" s="63">
        <f>SUMIFS('Calc| Project Costs '!W$7:W$102,'Calc| Project Costs '!$BV$7:$BV$102,'Output| Consolidated Summary'!$A12)</f>
        <v>1.2025125267844072</v>
      </c>
      <c r="F12" s="64">
        <f>SUMIFS('Calc| Project Costs '!X$7:X$102,'Calc| Project Costs '!$BV$7:$BV$102,'Output| Consolidated Summary'!$A12)</f>
        <v>0.67984461118215789</v>
      </c>
      <c r="G12" s="64">
        <f>SUMIFS('Calc| Project Costs '!Y$7:Y$102,'Calc| Project Costs '!$BV$7:$BV$102,'Output| Consolidated Summary'!$A12)</f>
        <v>0.63280449877795542</v>
      </c>
      <c r="H12" s="64">
        <f>SUMIFS('Calc| Project Costs '!Z$7:Z$102,'Calc| Project Costs '!$BV$7:$BV$102,'Output| Consolidated Summary'!$A12)</f>
        <v>0.59935375217941145</v>
      </c>
      <c r="I12" s="65">
        <f>SUMIFS('Calc| Project Costs '!AA$7:AA$102,'Calc| Project Costs '!$BV$7:$BV$102,'Output| Consolidated Summary'!$A12)</f>
        <v>0.59935375217941145</v>
      </c>
      <c r="J12" s="64">
        <f t="shared" si="0"/>
        <v>3.7138691411033435</v>
      </c>
    </row>
    <row r="13" spans="1:34" ht="18" customHeight="1" x14ac:dyDescent="0.2">
      <c r="A13" s="885" t="str">
        <f t="shared" si="1"/>
        <v>Regulator-Other Distribution System Equipment</v>
      </c>
      <c r="B13" s="66" t="s">
        <v>489</v>
      </c>
      <c r="C13" s="8"/>
      <c r="D13" s="13" t="s">
        <v>86</v>
      </c>
      <c r="E13" s="63">
        <f>SUMIFS('Calc| Project Costs '!W$7:W$102,'Calc| Project Costs '!$BV$7:$BV$102,'Output| Consolidated Summary'!$A13)</f>
        <v>1.6401319191598582</v>
      </c>
      <c r="F13" s="64">
        <f>SUMIFS('Calc| Project Costs '!X$7:X$102,'Calc| Project Costs '!$BV$7:$BV$102,'Output| Consolidated Summary'!$A13)</f>
        <v>2.1837065513861975</v>
      </c>
      <c r="G13" s="64">
        <f>SUMIFS('Calc| Project Costs '!Y$7:Y$102,'Calc| Project Costs '!$BV$7:$BV$102,'Output| Consolidated Summary'!$A13)</f>
        <v>2.5161233457092282</v>
      </c>
      <c r="H13" s="64">
        <f>SUMIFS('Calc| Project Costs '!Z$7:Z$102,'Calc| Project Costs '!$BV$7:$BV$102,'Output| Consolidated Summary'!$A13)</f>
        <v>2.4189071134072102</v>
      </c>
      <c r="I13" s="65">
        <f>SUMIFS('Calc| Project Costs '!AA$7:AA$102,'Calc| Project Costs '!$BV$7:$BV$102,'Output| Consolidated Summary'!$A13)</f>
        <v>2.5934781972183614</v>
      </c>
      <c r="J13" s="64">
        <f t="shared" si="0"/>
        <v>11.352347126880856</v>
      </c>
    </row>
    <row r="14" spans="1:34" ht="18" customHeight="1" x14ac:dyDescent="0.2">
      <c r="A14" s="885" t="str">
        <f t="shared" si="1"/>
        <v>IT-IT System</v>
      </c>
      <c r="B14" s="66" t="s">
        <v>501</v>
      </c>
      <c r="C14" s="8"/>
      <c r="D14" s="13" t="s">
        <v>114</v>
      </c>
      <c r="E14" s="63">
        <f>SUMIFS('Calc| Project Costs '!W$7:W$102,'Calc| Project Costs '!$BV$7:$BV$102,'Output| Consolidated Summary'!$A14)</f>
        <v>11.552852303464192</v>
      </c>
      <c r="F14" s="64">
        <f>SUMIFS('Calc| Project Costs '!X$7:X$102,'Calc| Project Costs '!$BV$7:$BV$102,'Output| Consolidated Summary'!$A14)</f>
        <v>37.157501054139402</v>
      </c>
      <c r="G14" s="64">
        <f>SUMIFS('Calc| Project Costs '!Y$7:Y$102,'Calc| Project Costs '!$BV$7:$BV$102,'Output| Consolidated Summary'!$A14)</f>
        <v>11.694660300813437</v>
      </c>
      <c r="H14" s="64">
        <f>SUMIFS('Calc| Project Costs '!Z$7:Z$102,'Calc| Project Costs '!$BV$7:$BV$102,'Output| Consolidated Summary'!$A14)</f>
        <v>20.717643459747656</v>
      </c>
      <c r="I14" s="65">
        <f>SUMIFS('Calc| Project Costs '!AA$7:AA$102,'Calc| Project Costs '!$BV$7:$BV$102,'Output| Consolidated Summary'!$A14)</f>
        <v>8.4937433989616906</v>
      </c>
      <c r="J14" s="64">
        <f t="shared" si="0"/>
        <v>89.61640051712638</v>
      </c>
    </row>
    <row r="15" spans="1:34" ht="18" customHeight="1" x14ac:dyDescent="0.2">
      <c r="A15" s="885"/>
      <c r="B15" s="78" t="s">
        <v>461</v>
      </c>
      <c r="C15" s="8"/>
      <c r="D15" s="13"/>
      <c r="E15" s="98">
        <f>SUM(E16:E19)</f>
        <v>29.859032882760943</v>
      </c>
      <c r="F15" s="84">
        <f t="shared" ref="F15:I15" si="2">SUM(F16:F19)</f>
        <v>34.633413883545217</v>
      </c>
      <c r="G15" s="84">
        <f t="shared" si="2"/>
        <v>30.403461050434561</v>
      </c>
      <c r="H15" s="84">
        <f t="shared" si="2"/>
        <v>29.515181107713587</v>
      </c>
      <c r="I15" s="99">
        <f t="shared" si="2"/>
        <v>27.682856786011556</v>
      </c>
      <c r="J15" s="84">
        <f t="shared" si="0"/>
        <v>152.09394571046585</v>
      </c>
    </row>
    <row r="16" spans="1:34" ht="18" customHeight="1" x14ac:dyDescent="0.2">
      <c r="A16" s="885" t="str">
        <f>$B$15&amp;"-"&amp;D16</f>
        <v>Growth Assets-Mains</v>
      </c>
      <c r="B16" s="8"/>
      <c r="C16" s="79" t="s">
        <v>557</v>
      </c>
      <c r="D16" s="477" t="s">
        <v>51</v>
      </c>
      <c r="E16" s="482">
        <f>SUMIFS('Calc| Project Costs '!W$7:W$102,'Calc| Project Costs '!$BV$7:$BV$102,'Output| Consolidated Summary'!$A16)</f>
        <v>6.5620677735197868</v>
      </c>
      <c r="F16" s="81">
        <f>SUMIFS('Calc| Project Costs '!X$7:X$102,'Calc| Project Costs '!$BV$7:$BV$102,'Output| Consolidated Summary'!$A16)</f>
        <v>6.5950404770546891</v>
      </c>
      <c r="G16" s="81">
        <f>SUMIFS('Calc| Project Costs '!Y$7:Y$102,'Calc| Project Costs '!$BV$7:$BV$102,'Output| Consolidated Summary'!$A16)</f>
        <v>6.6876318268043686</v>
      </c>
      <c r="H16" s="81">
        <f>SUMIFS('Calc| Project Costs '!Z$7:Z$102,'Calc| Project Costs '!$BV$7:$BV$102,'Output| Consolidated Summary'!$A16)</f>
        <v>6.4913863487336325</v>
      </c>
      <c r="I16" s="483">
        <f>SUMIFS('Calc| Project Costs '!AA$7:AA$102,'Calc| Project Costs '!$BV$7:$BV$102,'Output| Consolidated Summary'!$A16)</f>
        <v>6.0837090104936458</v>
      </c>
      <c r="J16" s="64">
        <f t="shared" si="0"/>
        <v>32.419835436606121</v>
      </c>
    </row>
    <row r="17" spans="1:10" ht="18" customHeight="1" x14ac:dyDescent="0.2">
      <c r="A17" s="885" t="str">
        <f>$B$15&amp;"-"&amp;D17</f>
        <v>Growth Assets-Inlets</v>
      </c>
      <c r="B17" s="8"/>
      <c r="C17" s="82" t="s">
        <v>558</v>
      </c>
      <c r="D17" s="476" t="s">
        <v>63</v>
      </c>
      <c r="E17" s="63">
        <f>SUMIFS('Calc| Project Costs '!W$7:W$102,'Calc| Project Costs '!$BV$7:$BV$102,'Output| Consolidated Summary'!$A17)</f>
        <v>20.322306950974717</v>
      </c>
      <c r="F17" s="64">
        <f>SUMIFS('Calc| Project Costs '!X$7:X$102,'Calc| Project Costs '!$BV$7:$BV$102,'Output| Consolidated Summary'!$A17)</f>
        <v>20.425399325597766</v>
      </c>
      <c r="G17" s="64">
        <f>SUMIFS('Calc| Project Costs '!Y$7:Y$102,'Calc| Project Costs '!$BV$7:$BV$102,'Output| Consolidated Summary'!$A17)</f>
        <v>20.71522700867575</v>
      </c>
      <c r="H17" s="64">
        <f>SUMIFS('Calc| Project Costs '!Z$7:Z$102,'Calc| Project Costs '!$BV$7:$BV$102,'Output| Consolidated Summary'!$A17)</f>
        <v>20.106761219304769</v>
      </c>
      <c r="I17" s="65">
        <f>SUMIFS('Calc| Project Costs '!AA$7:AA$102,'Calc| Project Costs '!$BV$7:$BV$102,'Output| Consolidated Summary'!$A17)</f>
        <v>18.840788729366523</v>
      </c>
      <c r="J17" s="64">
        <f t="shared" si="0"/>
        <v>100.41048323391954</v>
      </c>
    </row>
    <row r="18" spans="1:10" ht="18" customHeight="1" x14ac:dyDescent="0.2">
      <c r="A18" s="885" t="str">
        <f>$B$15&amp;"-"&amp;D18</f>
        <v>Growth Assets-Meters</v>
      </c>
      <c r="B18" s="8"/>
      <c r="C18" s="82" t="s">
        <v>559</v>
      </c>
      <c r="D18" s="476" t="s">
        <v>69</v>
      </c>
      <c r="E18" s="63">
        <f>SUMIFS('Calc| Project Costs '!W$7:W$102,'Calc| Project Costs '!$BV$7:$BV$102,'Output| Consolidated Summary'!$A18)</f>
        <v>2.9746581582664393</v>
      </c>
      <c r="F18" s="64">
        <f>SUMIFS('Calc| Project Costs '!X$7:X$102,'Calc| Project Costs '!$BV$7:$BV$102,'Output| Consolidated Summary'!$A18)</f>
        <v>2.9821363486568289</v>
      </c>
      <c r="G18" s="64">
        <f>SUMIFS('Calc| Project Costs '!Y$7:Y$102,'Calc| Project Costs '!$BV$7:$BV$102,'Output| Consolidated Summary'!$A18)</f>
        <v>3.0006022149544433</v>
      </c>
      <c r="H18" s="64">
        <f>SUMIFS('Calc| Project Costs '!Z$7:Z$102,'Calc| Project Costs '!$BV$7:$BV$102,'Output| Consolidated Summary'!$A18)</f>
        <v>2.9170335396751894</v>
      </c>
      <c r="I18" s="65">
        <f>SUMIFS('Calc| Project Costs '!AA$7:AA$102,'Calc| Project Costs '!$BV$7:$BV$102,'Output| Consolidated Summary'!$A18)</f>
        <v>2.7583590461513876</v>
      </c>
      <c r="J18" s="64">
        <f t="shared" si="0"/>
        <v>14.632789307704288</v>
      </c>
    </row>
    <row r="19" spans="1:10" ht="18" customHeight="1" x14ac:dyDescent="0.2">
      <c r="A19" s="885" t="str">
        <f>$C$19&amp;"-"&amp;D19</f>
        <v>Growth new areas-Mains</v>
      </c>
      <c r="B19" s="56"/>
      <c r="C19" s="788" t="s">
        <v>432</v>
      </c>
      <c r="D19" s="789" t="s">
        <v>51</v>
      </c>
      <c r="E19" s="98">
        <f>SUMIFS('Calc| Project Costs '!W$7:W$102,'Calc| Project Costs '!$BV$7:$BV$102,'Output| Consolidated Summary'!$A19)</f>
        <v>0</v>
      </c>
      <c r="F19" s="84">
        <f>SUMIFS('Calc| Project Costs '!X$7:X$102,'Calc| Project Costs '!$BV$7:$BV$102,'Output| Consolidated Summary'!$A19)</f>
        <v>4.6308377322359293</v>
      </c>
      <c r="G19" s="84">
        <f>SUMIFS('Calc| Project Costs '!Y$7:Y$102,'Calc| Project Costs '!$BV$7:$BV$102,'Output| Consolidated Summary'!$A19)</f>
        <v>0</v>
      </c>
      <c r="H19" s="84">
        <f>SUMIFS('Calc| Project Costs '!Z$7:Z$102,'Calc| Project Costs '!$BV$7:$BV$102,'Output| Consolidated Summary'!$A19)</f>
        <v>0</v>
      </c>
      <c r="I19" s="99">
        <f>SUMIFS('Calc| Project Costs '!AA$7:AA$102,'Calc| Project Costs '!$BV$7:$BV$102,'Output| Consolidated Summary'!$A19)</f>
        <v>0</v>
      </c>
      <c r="J19" s="790">
        <f t="shared" si="0"/>
        <v>4.6308377322359293</v>
      </c>
    </row>
    <row r="20" spans="1:10" ht="18" customHeight="1" x14ac:dyDescent="0.2">
      <c r="A20" s="885" t="str">
        <f t="shared" si="1"/>
        <v>Other Distribution System-Other Distribution System Equipment</v>
      </c>
      <c r="B20" s="85" t="s">
        <v>87</v>
      </c>
      <c r="C20" s="245"/>
      <c r="D20" s="478" t="s">
        <v>86</v>
      </c>
      <c r="E20" s="87">
        <f>SUMIFS('Calc| Project Costs '!W$7:W$102,'Calc| Project Costs '!$BV$7:$BV$102,'Output| Consolidated Summary'!$A20)</f>
        <v>15.276955971555028</v>
      </c>
      <c r="F20" s="88">
        <f>SUMIFS('Calc| Project Costs '!X$7:X$102,'Calc| Project Costs '!$BV$7:$BV$102,'Output| Consolidated Summary'!$A20)</f>
        <v>16.249118294575208</v>
      </c>
      <c r="G20" s="88">
        <f>SUMIFS('Calc| Project Costs '!Y$7:Y$102,'Calc| Project Costs '!$BV$7:$BV$102,'Output| Consolidated Summary'!$A20)</f>
        <v>15.345948136414522</v>
      </c>
      <c r="H20" s="88">
        <f>SUMIFS('Calc| Project Costs '!Z$7:Z$102,'Calc| Project Costs '!$BV$7:$BV$102,'Output| Consolidated Summary'!$A20)</f>
        <v>16.225075570457506</v>
      </c>
      <c r="I20" s="88">
        <f>SUMIFS('Calc| Project Costs '!AA$7:AA$102,'Calc| Project Costs '!$BV$7:$BV$102,'Output| Consolidated Summary'!$A20)</f>
        <v>14.674842532781234</v>
      </c>
      <c r="J20" s="482">
        <f t="shared" si="0"/>
        <v>77.771940505783505</v>
      </c>
    </row>
    <row r="21" spans="1:10" ht="18" customHeight="1" x14ac:dyDescent="0.2">
      <c r="A21" s="885" t="str">
        <f t="shared" si="1"/>
        <v>Other Non-Distribution System-Other Assets</v>
      </c>
      <c r="B21" s="85" t="s">
        <v>111</v>
      </c>
      <c r="C21" s="245"/>
      <c r="D21" s="478" t="s">
        <v>110</v>
      </c>
      <c r="E21" s="87">
        <f>SUMIFS('Calc| Project Costs '!W$7:W$102,'Calc| Project Costs '!$BV$7:$BV$102,'Output| Consolidated Summary'!$A21)</f>
        <v>3.356573353997645</v>
      </c>
      <c r="F21" s="88">
        <f>SUMIFS('Calc| Project Costs '!X$7:X$102,'Calc| Project Costs '!$BV$7:$BV$102,'Output| Consolidated Summary'!$A21)</f>
        <v>1.0390638162172716</v>
      </c>
      <c r="G21" s="88">
        <f>SUMIFS('Calc| Project Costs '!Y$7:Y$102,'Calc| Project Costs '!$BV$7:$BV$102,'Output| Consolidated Summary'!$A21)</f>
        <v>1.2983071023559873</v>
      </c>
      <c r="H21" s="88">
        <f>SUMIFS('Calc| Project Costs '!Z$7:Z$102,'Calc| Project Costs '!$BV$7:$BV$102,'Output| Consolidated Summary'!$A21)</f>
        <v>1.5209636344025457</v>
      </c>
      <c r="I21" s="88">
        <f>SUMIFS('Calc| Project Costs '!AA$7:AA$102,'Calc| Project Costs '!$BV$7:$BV$102,'Output| Consolidated Summary'!$A21)</f>
        <v>0.45158507908034345</v>
      </c>
      <c r="J21" s="87">
        <f t="shared" si="0"/>
        <v>7.6664929860537931</v>
      </c>
    </row>
    <row r="22" spans="1:10" ht="18" customHeight="1" x14ac:dyDescent="0.2">
      <c r="A22" s="885" t="str">
        <f t="shared" si="1"/>
        <v>Large consumers-Meters</v>
      </c>
      <c r="B22" s="85" t="s">
        <v>560</v>
      </c>
      <c r="C22" s="245"/>
      <c r="D22" s="478" t="s">
        <v>69</v>
      </c>
      <c r="E22" s="87">
        <f>SUMIFS('Calc| Project Costs '!W$7:W$102,'Calc| Project Costs '!$BV$7:$BV$102,'Output| Consolidated Summary'!$A22)</f>
        <v>0</v>
      </c>
      <c r="F22" s="88">
        <f>SUMIFS('Calc| Project Costs '!X$7:X$102,'Calc| Project Costs '!$BV$7:$BV$102,'Output| Consolidated Summary'!$A22)</f>
        <v>0</v>
      </c>
      <c r="G22" s="88">
        <f>SUMIFS('Calc| Project Costs '!Y$7:Y$102,'Calc| Project Costs '!$BV$7:$BV$102,'Output| Consolidated Summary'!$A22)</f>
        <v>0</v>
      </c>
      <c r="H22" s="88">
        <f>SUMIFS('Calc| Project Costs '!Z$7:Z$102,'Calc| Project Costs '!$BV$7:$BV$102,'Output| Consolidated Summary'!$A22)</f>
        <v>0</v>
      </c>
      <c r="I22" s="89">
        <f>SUMIFS('Calc| Project Costs '!AA$7:AA$102,'Calc| Project Costs '!$BV$7:$BV$102,'Output| Consolidated Summary'!$A22)</f>
        <v>0</v>
      </c>
      <c r="J22" s="64">
        <f>SUM(E22:I22)</f>
        <v>0</v>
      </c>
    </row>
    <row r="23" spans="1:10" ht="18" customHeight="1" thickBot="1" x14ac:dyDescent="0.25">
      <c r="A23" s="883"/>
      <c r="B23" s="479" t="s">
        <v>561</v>
      </c>
      <c r="C23" s="480"/>
      <c r="D23" s="480"/>
      <c r="E23" s="481">
        <f>SUM(E9:E15,E20:E22)</f>
        <v>87.490702032458998</v>
      </c>
      <c r="F23" s="484">
        <f t="shared" ref="F23:J23" si="3">SUM(F9:F15,F20:F22)</f>
        <v>119.08314229185667</v>
      </c>
      <c r="G23" s="484">
        <f t="shared" si="3"/>
        <v>85.070952042845775</v>
      </c>
      <c r="H23" s="484">
        <f t="shared" si="3"/>
        <v>97.649168113156719</v>
      </c>
      <c r="I23" s="485">
        <f t="shared" si="3"/>
        <v>79.467140140884723</v>
      </c>
      <c r="J23" s="481">
        <f t="shared" si="3"/>
        <v>468.76110462120289</v>
      </c>
    </row>
    <row r="24" spans="1:10" x14ac:dyDescent="0.2">
      <c r="A24" s="883"/>
      <c r="B24" s="73" t="s">
        <v>234</v>
      </c>
      <c r="C24" s="6"/>
      <c r="D24" s="6"/>
      <c r="E24" s="92">
        <f>E23-'Calc| Project Costs '!W102</f>
        <v>0</v>
      </c>
      <c r="F24" s="92">
        <f>F23-'Calc| Project Costs '!X102</f>
        <v>0</v>
      </c>
      <c r="G24" s="92">
        <f>G23-'Calc| Project Costs '!Y102</f>
        <v>0</v>
      </c>
      <c r="H24" s="92">
        <f>H23-'Calc| Project Costs '!Z102</f>
        <v>0</v>
      </c>
      <c r="I24" s="92">
        <f>I23-'Calc| Project Costs '!AA102</f>
        <v>0</v>
      </c>
      <c r="J24" s="92">
        <f>J23-'Calc| Project Costs '!AB102</f>
        <v>0</v>
      </c>
    </row>
    <row r="25" spans="1:10" x14ac:dyDescent="0.2">
      <c r="A25" s="883"/>
      <c r="B25" s="682"/>
      <c r="C25" s="6"/>
      <c r="D25" s="6"/>
      <c r="E25" s="92"/>
      <c r="F25" s="92"/>
      <c r="G25" s="92"/>
      <c r="H25" s="92"/>
      <c r="I25" s="92"/>
      <c r="J25" s="92"/>
    </row>
    <row r="26" spans="1:10" ht="24" customHeight="1" x14ac:dyDescent="0.2">
      <c r="A26" s="883"/>
      <c r="B26" s="9" t="s">
        <v>562</v>
      </c>
      <c r="C26" s="9"/>
      <c r="D26" s="9"/>
      <c r="E26" s="9"/>
      <c r="F26" s="9"/>
      <c r="G26" s="9"/>
      <c r="H26" s="9"/>
      <c r="I26" s="9"/>
      <c r="J26" s="9"/>
    </row>
    <row r="27" spans="1:10" x14ac:dyDescent="0.2">
      <c r="A27" s="883"/>
      <c r="B27" s="682"/>
      <c r="C27" s="6"/>
      <c r="D27" s="6"/>
      <c r="E27" s="6"/>
      <c r="F27" s="6"/>
      <c r="G27" s="6"/>
      <c r="H27" s="6"/>
      <c r="I27" s="6"/>
      <c r="J27" s="6"/>
    </row>
    <row r="28" spans="1:10" s="61" customFormat="1" ht="31.5" x14ac:dyDescent="0.25">
      <c r="A28" s="884"/>
      <c r="B28" s="909" t="s">
        <v>48</v>
      </c>
      <c r="C28" s="909"/>
      <c r="D28" s="93" t="s">
        <v>47</v>
      </c>
      <c r="E28" s="58" t="s">
        <v>196</v>
      </c>
      <c r="F28" s="57" t="s">
        <v>197</v>
      </c>
      <c r="G28" s="57" t="s">
        <v>198</v>
      </c>
      <c r="H28" s="57" t="s">
        <v>199</v>
      </c>
      <c r="I28" s="59" t="s">
        <v>200</v>
      </c>
      <c r="J28" s="60" t="s">
        <v>220</v>
      </c>
    </row>
    <row r="29" spans="1:10" ht="18" customHeight="1" x14ac:dyDescent="0.2">
      <c r="A29" s="885" t="str">
        <f>B29&amp;"-"&amp;D29</f>
        <v>Mains Replacement-Mains</v>
      </c>
      <c r="B29" s="8" t="s">
        <v>59</v>
      </c>
      <c r="C29" s="685"/>
      <c r="D29" s="76" t="s">
        <v>51</v>
      </c>
      <c r="E29" s="64">
        <f>SUMIFS('Calc| Project Costs '!AI$7:AI$102,'Calc| Project Costs '!$BV$7:$BV$102,'Output| Consolidated Summary'!$A29)</f>
        <v>16.611725654187214</v>
      </c>
      <c r="F29" s="64">
        <f>SUMIFS('Calc| Project Costs '!AJ$7:AJ$102,'Calc| Project Costs '!$BV$7:$BV$102,'Output| Consolidated Summary'!$A29)</f>
        <v>16.735520392704355</v>
      </c>
      <c r="G29" s="64">
        <f>SUMIFS('Calc| Project Costs '!AK$7:AK$102,'Calc| Project Costs '!$BV$7:$BV$102,'Output| Consolidated Summary'!$A29)</f>
        <v>17.091858228165513</v>
      </c>
      <c r="H29" s="64">
        <f>SUMIFS('Calc| Project Costs '!AL$7:AL$102,'Calc| Project Costs '!$BV$7:$BV$102,'Output| Consolidated Summary'!$A29)</f>
        <v>17.272311528288732</v>
      </c>
      <c r="I29" s="65">
        <f>SUMIFS('Calc| Project Costs '!AM$7:AM$102,'Calc| Project Costs '!$BV$7:$BV$102,'Output| Consolidated Summary'!$A29)</f>
        <v>17.220174877955976</v>
      </c>
      <c r="J29" s="64">
        <f t="shared" ref="J29:J42" si="4">SUM(E29:I29)</f>
        <v>84.931590681301799</v>
      </c>
    </row>
    <row r="30" spans="1:10" ht="18" customHeight="1" x14ac:dyDescent="0.2">
      <c r="A30" s="885" t="str">
        <f t="shared" ref="A30:A34" si="5">B30&amp;"-"&amp;D30</f>
        <v>Meter Replacement-Meters</v>
      </c>
      <c r="B30" s="66" t="s">
        <v>73</v>
      </c>
      <c r="C30" s="685"/>
      <c r="D30" s="77" t="s">
        <v>69</v>
      </c>
      <c r="E30" s="64">
        <f>SUMIFS('Calc| Project Costs '!AI$7:AI$102,'Calc| Project Costs '!$BV$7:$BV$102,'Output| Consolidated Summary'!$A30)</f>
        <v>8.2556940150508229</v>
      </c>
      <c r="F30" s="64">
        <f>SUMIFS('Calc| Project Costs '!AJ$7:AJ$102,'Calc| Project Costs '!$BV$7:$BV$102,'Output| Consolidated Summary'!$A30)</f>
        <v>6.9155238239206387</v>
      </c>
      <c r="G30" s="64">
        <f>SUMIFS('Calc| Project Costs '!AK$7:AK$102,'Calc| Project Costs '!$BV$7:$BV$102,'Output| Consolidated Summary'!$A30)</f>
        <v>6.6405899592575466</v>
      </c>
      <c r="H30" s="64">
        <f>SUMIFS('Calc| Project Costs '!AL$7:AL$102,'Calc| Project Costs '!$BV$7:$BV$102,'Output| Consolidated Summary'!$A30)</f>
        <v>7.8468270073947926</v>
      </c>
      <c r="I30" s="65">
        <f>SUMIFS('Calc| Project Costs '!AM$7:AM$102,'Calc| Project Costs '!$BV$7:$BV$102,'Output| Consolidated Summary'!$A30)</f>
        <v>8.7008589968069341</v>
      </c>
      <c r="J30" s="64">
        <f t="shared" si="4"/>
        <v>38.359493802430734</v>
      </c>
    </row>
    <row r="31" spans="1:10" ht="18" customHeight="1" x14ac:dyDescent="0.2">
      <c r="A31" s="885" t="str">
        <f t="shared" si="5"/>
        <v>Augmentation-Mains</v>
      </c>
      <c r="B31" s="66" t="s">
        <v>57</v>
      </c>
      <c r="C31" s="685"/>
      <c r="D31" s="76" t="s">
        <v>51</v>
      </c>
      <c r="E31" s="64">
        <f>SUMIFS('Calc| Project Costs '!AI$7:AI$102,'Calc| Project Costs '!$BV$7:$BV$102,'Output| Consolidated Summary'!$A31)</f>
        <v>0</v>
      </c>
      <c r="F31" s="64">
        <f>SUMIFS('Calc| Project Costs '!AJ$7:AJ$102,'Calc| Project Costs '!$BV$7:$BV$102,'Output| Consolidated Summary'!$A31)</f>
        <v>3.9819160208123177</v>
      </c>
      <c r="G31" s="64">
        <f>SUMIFS('Calc| Project Costs '!AK$7:AK$102,'Calc| Project Costs '!$BV$7:$BV$102,'Output| Consolidated Summary'!$A31)</f>
        <v>0</v>
      </c>
      <c r="H31" s="64">
        <f>SUMIFS('Calc| Project Costs '!AL$7:AL$102,'Calc| Project Costs '!$BV$7:$BV$102,'Output| Consolidated Summary'!$A31)</f>
        <v>2.3972434682528978</v>
      </c>
      <c r="I31" s="65">
        <f>SUMIFS('Calc| Project Costs '!AM$7:AM$102,'Calc| Project Costs '!$BV$7:$BV$102,'Output| Consolidated Summary'!$A31)</f>
        <v>0</v>
      </c>
      <c r="J31" s="64">
        <f t="shared" si="4"/>
        <v>6.3791594890652155</v>
      </c>
    </row>
    <row r="32" spans="1:10" ht="18" customHeight="1" x14ac:dyDescent="0.2">
      <c r="A32" s="885" t="str">
        <f t="shared" si="5"/>
        <v>Telemetry-Telemetry</v>
      </c>
      <c r="B32" s="66" t="s">
        <v>80</v>
      </c>
      <c r="C32" s="685"/>
      <c r="D32" s="76" t="s">
        <v>80</v>
      </c>
      <c r="E32" s="64">
        <f>SUMIFS('Calc| Project Costs '!AI$7:AI$102,'Calc| Project Costs '!$BV$7:$BV$102,'Output| Consolidated Summary'!$A32)</f>
        <v>1.2189153175886145</v>
      </c>
      <c r="F32" s="64">
        <f>SUMIFS('Calc| Project Costs '!AJ$7:AJ$102,'Calc| Project Costs '!$BV$7:$BV$102,'Output| Consolidated Summary'!$A32)</f>
        <v>0.69337025148487308</v>
      </c>
      <c r="G32" s="64">
        <f>SUMIFS('Calc| Project Costs '!AK$7:AK$102,'Calc| Project Costs '!$BV$7:$BV$102,'Output| Consolidated Summary'!$A32)</f>
        <v>0.64954172836297674</v>
      </c>
      <c r="H32" s="64">
        <f>SUMIFS('Calc| Project Costs '!AL$7:AL$102,'Calc| Project Costs '!$BV$7:$BV$102,'Output| Consolidated Summary'!$A32)</f>
        <v>0.62021481302956971</v>
      </c>
      <c r="I32" s="65">
        <f>SUMIFS('Calc| Project Costs '!AM$7:AM$102,'Calc| Project Costs '!$BV$7:$BV$102,'Output| Consolidated Summary'!$A32)</f>
        <v>0.62515312549715274</v>
      </c>
      <c r="J32" s="64">
        <f t="shared" si="4"/>
        <v>3.8071952359631869</v>
      </c>
    </row>
    <row r="33" spans="1:10" ht="18" customHeight="1" x14ac:dyDescent="0.2">
      <c r="A33" s="885" t="str">
        <f t="shared" si="5"/>
        <v>Regulator-Other Distribution System Equipment</v>
      </c>
      <c r="B33" s="66" t="s">
        <v>489</v>
      </c>
      <c r="C33" s="685"/>
      <c r="D33" s="76" t="s">
        <v>86</v>
      </c>
      <c r="E33" s="64">
        <f>SUMIFS('Calc| Project Costs '!AI$7:AI$102,'Calc| Project Costs '!$BV$7:$BV$102,'Output| Consolidated Summary'!$A33)</f>
        <v>1.6615496544093604</v>
      </c>
      <c r="F33" s="64">
        <f>SUMIFS('Calc| Project Costs '!AJ$7:AJ$102,'Calc| Project Costs '!$BV$7:$BV$102,'Output| Consolidated Summary'!$A33)</f>
        <v>2.2237358692472897</v>
      </c>
      <c r="G33" s="64">
        <f>SUMIFS('Calc| Project Costs '!AK$7:AK$102,'Calc| Project Costs '!$BV$7:$BV$102,'Output| Consolidated Summary'!$A33)</f>
        <v>2.5779803037923843</v>
      </c>
      <c r="H33" s="64">
        <f>SUMIFS('Calc| Project Costs '!AL$7:AL$102,'Calc| Project Costs '!$BV$7:$BV$102,'Output| Consolidated Summary'!$A33)</f>
        <v>2.4979471052098221</v>
      </c>
      <c r="I33" s="65">
        <f>SUMIFS('Calc| Project Costs '!AM$7:AM$102,'Calc| Project Costs '!$BV$7:$BV$102,'Output| Consolidated Summary'!$A33)</f>
        <v>2.698647055347732</v>
      </c>
      <c r="J33" s="64">
        <f t="shared" si="4"/>
        <v>11.659859988006588</v>
      </c>
    </row>
    <row r="34" spans="1:10" ht="18" customHeight="1" x14ac:dyDescent="0.2">
      <c r="A34" s="885" t="str">
        <f t="shared" si="5"/>
        <v>IT-IT System</v>
      </c>
      <c r="B34" s="66" t="s">
        <v>501</v>
      </c>
      <c r="C34" s="685"/>
      <c r="D34" s="76" t="s">
        <v>114</v>
      </c>
      <c r="E34" s="64">
        <f>SUMIFS('Calc| Project Costs '!AI$7:AI$102,'Calc| Project Costs '!$BV$7:$BV$102,'Output| Consolidated Summary'!$A34)</f>
        <v>11.746252576612324</v>
      </c>
      <c r="F34" s="64">
        <f>SUMIFS('Calc| Project Costs '!AJ$7:AJ$102,'Calc| Project Costs '!$BV$7:$BV$102,'Output| Consolidated Summary'!$A34)</f>
        <v>37.995196167420289</v>
      </c>
      <c r="G34" s="64">
        <f>SUMIFS('Calc| Project Costs '!AK$7:AK$102,'Calc| Project Costs '!$BV$7:$BV$102,'Output| Consolidated Summary'!$A34)</f>
        <v>12.064016023767625</v>
      </c>
      <c r="H34" s="64">
        <f>SUMIFS('Calc| Project Costs '!AL$7:AL$102,'Calc| Project Costs '!$BV$7:$BV$102,'Output| Consolidated Summary'!$A34)</f>
        <v>21.559958899378778</v>
      </c>
      <c r="I34" s="65">
        <f>SUMIFS('Calc| Project Costs '!AM$7:AM$102,'Calc| Project Costs '!$BV$7:$BV$102,'Output| Consolidated Summary'!$A34)</f>
        <v>8.9707402076866281</v>
      </c>
      <c r="J34" s="64">
        <f t="shared" si="4"/>
        <v>92.336163874865647</v>
      </c>
    </row>
    <row r="35" spans="1:10" ht="18" customHeight="1" x14ac:dyDescent="0.2">
      <c r="A35" s="885"/>
      <c r="B35" s="78" t="s">
        <v>461</v>
      </c>
      <c r="C35" s="685"/>
      <c r="D35" s="76"/>
      <c r="E35" s="84">
        <f>SUM(E36:E39)</f>
        <v>30.055256631225113</v>
      </c>
      <c r="F35" s="84">
        <f t="shared" ref="F35:I35" si="6">SUM(F36:F39)</f>
        <v>35.097099247117036</v>
      </c>
      <c r="G35" s="84">
        <f t="shared" si="6"/>
        <v>30.945491787000723</v>
      </c>
      <c r="H35" s="84">
        <f t="shared" si="6"/>
        <v>30.27723473197733</v>
      </c>
      <c r="I35" s="99">
        <f t="shared" si="6"/>
        <v>28.590094356472431</v>
      </c>
      <c r="J35" s="64">
        <f t="shared" si="4"/>
        <v>154.96517675379263</v>
      </c>
    </row>
    <row r="36" spans="1:10" ht="18" customHeight="1" x14ac:dyDescent="0.2">
      <c r="A36" s="885" t="str">
        <f>$B$35&amp;"-"&amp;D36</f>
        <v>Growth Assets-Mains</v>
      </c>
      <c r="B36" s="685"/>
      <c r="C36" s="79" t="s">
        <v>557</v>
      </c>
      <c r="D36" s="80" t="s">
        <v>51</v>
      </c>
      <c r="E36" s="81">
        <f>SUMIFS('Calc| Project Costs '!AI$7:AI$102,'Calc| Project Costs '!$BV$7:$BV$102,'Output| Consolidated Summary'!$A36)</f>
        <v>6.618927506713943</v>
      </c>
      <c r="F36" s="81">
        <f>SUMIFS('Calc| Project Costs '!AJ$7:AJ$102,'Calc| Project Costs '!$BV$7:$BV$102,'Output| Consolidated Summary'!$A36)</f>
        <v>6.6959991636183034</v>
      </c>
      <c r="G36" s="81">
        <f>SUMIFS('Calc| Project Costs '!AK$7:AK$102,'Calc| Project Costs '!$BV$7:$BV$102,'Output| Consolidated Summary'!$A36)</f>
        <v>6.8454226559330014</v>
      </c>
      <c r="H36" s="81">
        <f>SUMIFS('Calc| Project Costs '!AL$7:AL$102,'Calc| Project Costs '!$BV$7:$BV$102,'Output| Consolidated Summary'!$A36)</f>
        <v>6.7134003246243301</v>
      </c>
      <c r="I36" s="483">
        <f>SUMIFS('Calc| Project Costs '!AM$7:AM$102,'Calc| Project Costs '!$BV$7:$BV$102,'Output| Consolidated Summary'!$A36)</f>
        <v>6.3479273153059133</v>
      </c>
      <c r="J36" s="81">
        <f t="shared" si="4"/>
        <v>33.221676966195488</v>
      </c>
    </row>
    <row r="37" spans="1:10" ht="18" customHeight="1" x14ac:dyDescent="0.2">
      <c r="A37" s="885" t="str">
        <f>$B$35&amp;"-"&amp;D37</f>
        <v>Growth Assets-Inlets</v>
      </c>
      <c r="B37" s="685"/>
      <c r="C37" s="82" t="s">
        <v>558</v>
      </c>
      <c r="D37" s="77" t="s">
        <v>63</v>
      </c>
      <c r="E37" s="64">
        <f>SUMIFS('Calc| Project Costs '!AI$7:AI$102,'Calc| Project Costs '!$BV$7:$BV$102,'Output| Consolidated Summary'!$A37)</f>
        <v>20.459030005564482</v>
      </c>
      <c r="F37" s="64">
        <f>SUMIFS('Calc| Project Costs '!AJ$7:AJ$102,'Calc| Project Costs '!$BV$7:$BV$102,'Output| Consolidated Summary'!$A37)</f>
        <v>20.66811618800228</v>
      </c>
      <c r="G37" s="64">
        <f>SUMIFS('Calc| Project Costs '!AK$7:AK$102,'Calc| Project Costs '!$BV$7:$BV$102,'Output| Consolidated Summary'!$A37)</f>
        <v>21.094357463324158</v>
      </c>
      <c r="H37" s="64">
        <f>SUMIFS('Calc| Project Costs '!AL$7:AL$102,'Calc| Project Costs '!$BV$7:$BV$102,'Output| Consolidated Summary'!$A37)</f>
        <v>20.640263695706683</v>
      </c>
      <c r="I37" s="65">
        <f>SUMIFS('Calc| Project Costs '!AM$7:AM$102,'Calc| Project Costs '!$BV$7:$BV$102,'Output| Consolidated Summary'!$A37)</f>
        <v>19.476128779387679</v>
      </c>
      <c r="J37" s="64">
        <f t="shared" si="4"/>
        <v>102.33789613198527</v>
      </c>
    </row>
    <row r="38" spans="1:10" ht="18" customHeight="1" x14ac:dyDescent="0.2">
      <c r="A38" s="885" t="str">
        <f>$B$35&amp;"-"&amp;D38</f>
        <v>Growth Assets-Meters</v>
      </c>
      <c r="B38" s="685"/>
      <c r="C38" s="82" t="s">
        <v>559</v>
      </c>
      <c r="D38" s="77" t="s">
        <v>69</v>
      </c>
      <c r="E38" s="64">
        <f>SUMIFS('Calc| Project Costs '!AI$7:AI$102,'Calc| Project Costs '!$BV$7:$BV$102,'Output| Consolidated Summary'!$A38)</f>
        <v>2.9772991189466875</v>
      </c>
      <c r="F38" s="64">
        <f>SUMIFS('Calc| Project Costs '!AJ$7:AJ$102,'Calc| Project Costs '!$BV$7:$BV$102,'Output| Consolidated Summary'!$A38)</f>
        <v>2.9859742151416193</v>
      </c>
      <c r="G38" s="64">
        <f>SUMIFS('Calc| Project Costs '!AK$7:AK$102,'Calc| Project Costs '!$BV$7:$BV$102,'Output| Consolidated Summary'!$A38)</f>
        <v>3.0057116677435651</v>
      </c>
      <c r="H38" s="64">
        <f>SUMIFS('Calc| Project Costs '!AL$7:AL$102,'Calc| Project Costs '!$BV$7:$BV$102,'Output| Consolidated Summary'!$A38)</f>
        <v>2.9235707116463172</v>
      </c>
      <c r="I38" s="65">
        <f>SUMIFS('Calc| Project Costs '!AM$7:AM$102,'Calc| Project Costs '!$BV$7:$BV$102,'Output| Consolidated Summary'!$A38)</f>
        <v>2.7660382617788395</v>
      </c>
      <c r="J38" s="64">
        <f t="shared" si="4"/>
        <v>14.658593975257027</v>
      </c>
    </row>
    <row r="39" spans="1:10" ht="18" customHeight="1" x14ac:dyDescent="0.2">
      <c r="A39" s="885" t="str">
        <f>$C$39&amp;"-"&amp;D39</f>
        <v>Growth new areas-Mains</v>
      </c>
      <c r="B39" s="686"/>
      <c r="C39" s="83" t="s">
        <v>432</v>
      </c>
      <c r="D39" s="76" t="s">
        <v>51</v>
      </c>
      <c r="E39" s="84">
        <f>SUMIFS('Calc| Project Costs '!AI$7:AI$102,'Calc| Project Costs '!$BV$7:$BV$102,'Output| Consolidated Summary'!$A39)</f>
        <v>0</v>
      </c>
      <c r="F39" s="84">
        <f>SUMIFS('Calc| Project Costs '!AJ$7:AJ$102,'Calc| Project Costs '!$BV$7:$BV$102,'Output| Consolidated Summary'!$A39)</f>
        <v>4.7470096803548349</v>
      </c>
      <c r="G39" s="84">
        <f>SUMIFS('Calc| Project Costs '!AK$7:AK$102,'Calc| Project Costs '!$BV$7:$BV$102,'Output| Consolidated Summary'!$A39)</f>
        <v>0</v>
      </c>
      <c r="H39" s="84">
        <f>SUMIFS('Calc| Project Costs '!AL$7:AL$102,'Calc| Project Costs '!$BV$7:$BV$102,'Output| Consolidated Summary'!$A39)</f>
        <v>0</v>
      </c>
      <c r="I39" s="99">
        <f>SUMIFS('Calc| Project Costs '!AM$7:AM$102,'Calc| Project Costs '!$BV$7:$BV$102,'Output| Consolidated Summary'!$A39)</f>
        <v>0</v>
      </c>
      <c r="J39" s="84">
        <f t="shared" si="4"/>
        <v>4.7470096803548349</v>
      </c>
    </row>
    <row r="40" spans="1:10" ht="18" customHeight="1" x14ac:dyDescent="0.2">
      <c r="A40" s="885" t="str">
        <f>B40&amp;"-"&amp;D40</f>
        <v>Other Distribution System-Other Distribution System Equipment</v>
      </c>
      <c r="B40" s="85" t="s">
        <v>87</v>
      </c>
      <c r="C40" s="801"/>
      <c r="D40" s="86" t="s">
        <v>86</v>
      </c>
      <c r="E40" s="84">
        <f>SUMIFS('Calc| Project Costs '!AI$7:AI$102,'Calc| Project Costs '!$BV$7:$BV$102,'Output| Consolidated Summary'!$A40)</f>
        <v>15.51831315825393</v>
      </c>
      <c r="F40" s="84">
        <f>SUMIFS('Calc| Project Costs '!AJ$7:AJ$102,'Calc| Project Costs '!$BV$7:$BV$102,'Output| Consolidated Summary'!$A40)</f>
        <v>16.621189254232824</v>
      </c>
      <c r="G40" s="84">
        <f>SUMIFS('Calc| Project Costs '!AK$7:AK$102,'Calc| Project Costs '!$BV$7:$BV$102,'Output| Consolidated Summary'!$A40)</f>
        <v>15.823103283652332</v>
      </c>
      <c r="H40" s="84">
        <f>SUMIFS('Calc| Project Costs '!AL$7:AL$102,'Calc| Project Costs '!$BV$7:$BV$102,'Output| Consolidated Summary'!$A40)</f>
        <v>16.889513988414588</v>
      </c>
      <c r="I40" s="99">
        <f>SUMIFS('Calc| Project Costs '!AM$7:AM$102,'Calc| Project Costs '!$BV$7:$BV$102,'Output| Consolidated Summary'!$A40)</f>
        <v>15.417132194008031</v>
      </c>
      <c r="J40" s="88">
        <f t="shared" si="4"/>
        <v>80.269251878561704</v>
      </c>
    </row>
    <row r="41" spans="1:10" ht="18" customHeight="1" x14ac:dyDescent="0.2">
      <c r="A41" s="885" t="str">
        <f>B41&amp;"-"&amp;D41</f>
        <v>Other Non-Distribution System-Other Assets</v>
      </c>
      <c r="B41" s="85" t="s">
        <v>111</v>
      </c>
      <c r="C41" s="801"/>
      <c r="D41" s="86" t="s">
        <v>110</v>
      </c>
      <c r="E41" s="88">
        <f>SUMIFS('Calc| Project Costs '!AI$7:AI$102,'Calc| Project Costs '!$BV$7:$BV$102,'Output| Consolidated Summary'!$A41)</f>
        <v>3.3589756193185463</v>
      </c>
      <c r="F41" s="88">
        <f>SUMIFS('Calc| Project Costs '!AJ$7:AJ$102,'Calc| Project Costs '!$BV$7:$BV$102,'Output| Consolidated Summary'!$A41)</f>
        <v>1.0390638162172716</v>
      </c>
      <c r="G41" s="88">
        <f>SUMIFS('Calc| Project Costs '!AK$7:AK$102,'Calc| Project Costs '!$BV$7:$BV$102,'Output| Consolidated Summary'!$A41)</f>
        <v>1.2983071023559873</v>
      </c>
      <c r="H41" s="88">
        <f>SUMIFS('Calc| Project Costs '!AL$7:AL$102,'Calc| Project Costs '!$BV$7:$BV$102,'Output| Consolidated Summary'!$A41)</f>
        <v>1.5209636344025457</v>
      </c>
      <c r="I41" s="89">
        <f>SUMIFS('Calc| Project Costs '!AM$7:AM$102,'Calc| Project Costs '!$BV$7:$BV$102,'Output| Consolidated Summary'!$A41)</f>
        <v>0.45158507908034345</v>
      </c>
      <c r="J41" s="88">
        <f t="shared" si="4"/>
        <v>7.6688952513746944</v>
      </c>
    </row>
    <row r="42" spans="1:10" ht="18" customHeight="1" x14ac:dyDescent="0.2">
      <c r="A42" s="885" t="str">
        <f>B42&amp;"-"&amp;D42</f>
        <v>Large consumers-Meters</v>
      </c>
      <c r="B42" s="85" t="s">
        <v>560</v>
      </c>
      <c r="C42" s="801"/>
      <c r="D42" s="86" t="s">
        <v>69</v>
      </c>
      <c r="E42" s="88">
        <f>SUMIFS('Calc| Project Costs '!AI$7:AI$102,'Calc| Project Costs '!$BV$7:$BV$102,'Output| Consolidated Summary'!$A42)</f>
        <v>0</v>
      </c>
      <c r="F42" s="88">
        <f>SUMIFS('Calc| Project Costs '!AJ$7:AJ$102,'Calc| Project Costs '!$BV$7:$BV$102,'Output| Consolidated Summary'!$A42)</f>
        <v>0</v>
      </c>
      <c r="G42" s="88">
        <f>SUMIFS('Calc| Project Costs '!AK$7:AK$102,'Calc| Project Costs '!$BV$7:$BV$102,'Output| Consolidated Summary'!$A42)</f>
        <v>0</v>
      </c>
      <c r="H42" s="88">
        <f>SUMIFS('Calc| Project Costs '!AL$7:AL$102,'Calc| Project Costs '!$BV$7:$BV$102,'Output| Consolidated Summary'!$A42)</f>
        <v>0</v>
      </c>
      <c r="I42" s="89">
        <f>SUMIFS('Calc| Project Costs '!AM$7:AM$102,'Calc| Project Costs '!$BV$7:$BV$102,'Output| Consolidated Summary'!$A42)</f>
        <v>0</v>
      </c>
      <c r="J42" s="88">
        <f t="shared" si="4"/>
        <v>0</v>
      </c>
    </row>
    <row r="43" spans="1:10" ht="18" customHeight="1" thickBot="1" x14ac:dyDescent="0.25">
      <c r="A43" s="883"/>
      <c r="B43" s="68" t="s">
        <v>561</v>
      </c>
      <c r="C43" s="69"/>
      <c r="D43" s="69"/>
      <c r="E43" s="90">
        <f t="shared" ref="E43:J43" si="7">SUM(E29:E35,E40:E42)</f>
        <v>88.426682626645928</v>
      </c>
      <c r="F43" s="91">
        <f t="shared" si="7"/>
        <v>121.3026148431569</v>
      </c>
      <c r="G43" s="91">
        <f t="shared" si="7"/>
        <v>87.090888416355085</v>
      </c>
      <c r="H43" s="91">
        <f t="shared" si="7"/>
        <v>100.88221517634906</v>
      </c>
      <c r="I43" s="91">
        <f t="shared" si="7"/>
        <v>82.674385892855241</v>
      </c>
      <c r="J43" s="70">
        <f t="shared" si="7"/>
        <v>480.37678695536215</v>
      </c>
    </row>
    <row r="44" spans="1:10" x14ac:dyDescent="0.2">
      <c r="A44" s="883"/>
      <c r="B44" s="73" t="s">
        <v>234</v>
      </c>
      <c r="C44" s="6"/>
      <c r="D44" s="6"/>
      <c r="E44" s="92">
        <f>E43-'Calc| Project Costs '!AI102</f>
        <v>0</v>
      </c>
      <c r="F44" s="92">
        <f>F43-'Calc| Project Costs '!AJ102</f>
        <v>0</v>
      </c>
      <c r="G44" s="92">
        <f>G43-'Calc| Project Costs '!AK102</f>
        <v>0</v>
      </c>
      <c r="H44" s="92">
        <f>H43-'Calc| Project Costs '!AL102</f>
        <v>0</v>
      </c>
      <c r="I44" s="92">
        <f>I43-'Calc| Project Costs '!AM102</f>
        <v>0</v>
      </c>
      <c r="J44" s="92">
        <f>J43-'Calc| Project Costs '!AN102</f>
        <v>0</v>
      </c>
    </row>
    <row r="45" spans="1:10" x14ac:dyDescent="0.2">
      <c r="A45" s="883"/>
      <c r="B45" s="682"/>
      <c r="C45" s="6"/>
      <c r="D45" s="6"/>
      <c r="E45" s="92"/>
      <c r="F45" s="92"/>
      <c r="G45" s="92"/>
      <c r="H45" s="92"/>
      <c r="I45" s="92"/>
      <c r="J45" s="92"/>
    </row>
    <row r="46" spans="1:10" ht="24" customHeight="1" x14ac:dyDescent="0.2">
      <c r="A46" s="12"/>
      <c r="B46" s="9" t="s">
        <v>563</v>
      </c>
      <c r="C46" s="9"/>
      <c r="D46" s="9"/>
      <c r="E46" s="9"/>
      <c r="F46" s="9"/>
      <c r="G46" s="9"/>
      <c r="H46" s="9"/>
      <c r="I46" s="9"/>
      <c r="J46" s="9"/>
    </row>
    <row r="47" spans="1:10" x14ac:dyDescent="0.2">
      <c r="A47" s="883"/>
      <c r="B47" s="682"/>
      <c r="C47" s="6"/>
      <c r="D47" s="6"/>
      <c r="E47" s="6"/>
      <c r="F47" s="6"/>
      <c r="G47" s="6"/>
      <c r="H47" s="6"/>
      <c r="I47" s="6"/>
      <c r="J47" s="6"/>
    </row>
    <row r="48" spans="1:10" s="61" customFormat="1" ht="31.5" x14ac:dyDescent="0.25">
      <c r="A48" s="884"/>
      <c r="B48" s="909" t="s">
        <v>48</v>
      </c>
      <c r="C48" s="909"/>
      <c r="D48" s="93" t="s">
        <v>47</v>
      </c>
      <c r="E48" s="58" t="s">
        <v>196</v>
      </c>
      <c r="F48" s="57" t="s">
        <v>197</v>
      </c>
      <c r="G48" s="57" t="s">
        <v>198</v>
      </c>
      <c r="H48" s="57" t="s">
        <v>199</v>
      </c>
      <c r="I48" s="59" t="s">
        <v>200</v>
      </c>
      <c r="J48" s="60" t="s">
        <v>220</v>
      </c>
    </row>
    <row r="49" spans="1:10" ht="18" customHeight="1" x14ac:dyDescent="0.2">
      <c r="A49" s="885" t="str">
        <f t="shared" ref="A49:A53" si="8">B49&amp;"-"&amp;D49</f>
        <v>Mains Replacement-Mains</v>
      </c>
      <c r="B49" s="8" t="s">
        <v>59</v>
      </c>
      <c r="C49" s="685"/>
      <c r="D49" s="76" t="s">
        <v>51</v>
      </c>
      <c r="E49" s="482">
        <f>SUMIFS('Calc| Project Costs '!AU$7:AU$102,'Calc| Project Costs '!$BV$7:$BV$102,'Output| Consolidated Summary'!$A49)</f>
        <v>17.440377322918938</v>
      </c>
      <c r="F49" s="81">
        <f>SUMIFS('Calc| Project Costs '!AV$7:AV$102,'Calc| Project Costs '!$BV$7:$BV$102,'Output| Consolidated Summary'!$A49)</f>
        <v>17.407828246929178</v>
      </c>
      <c r="G49" s="81">
        <f>SUMIFS('Calc| Project Costs '!AW$7:AW$102,'Calc| Project Costs '!$BV$7:$BV$102,'Output| Consolidated Summary'!$A49)</f>
        <v>17.953853807126176</v>
      </c>
      <c r="H49" s="81">
        <f>SUMIFS('Calc| Project Costs '!AX$7:AX$102,'Calc| Project Costs '!$BV$7:$BV$102,'Output| Consolidated Summary'!$A49)</f>
        <v>18.057504622575014</v>
      </c>
      <c r="I49" s="483">
        <f>SUMIFS('Calc| Project Costs '!AY$7:AY$102,'Calc| Project Costs '!$BV$7:$BV$102,'Output| Consolidated Summary'!$A49)</f>
        <v>18.122108576210785</v>
      </c>
      <c r="J49" s="64">
        <f>SUM(E49:I49)</f>
        <v>88.981672575760086</v>
      </c>
    </row>
    <row r="50" spans="1:10" ht="18" customHeight="1" x14ac:dyDescent="0.2">
      <c r="A50" s="885" t="str">
        <f t="shared" si="8"/>
        <v>Meter Replacement-Meters</v>
      </c>
      <c r="B50" s="66" t="s">
        <v>73</v>
      </c>
      <c r="C50" s="685"/>
      <c r="D50" s="77" t="s">
        <v>69</v>
      </c>
      <c r="E50" s="63">
        <f>SUMIFS('Calc| Project Costs '!AU$7:AU$102,'Calc| Project Costs '!$BV$7:$BV$102,'Output| Consolidated Summary'!$A50)</f>
        <v>8.6675172515118692</v>
      </c>
      <c r="F50" s="64">
        <f>SUMIFS('Calc| Project Costs '!AV$7:AV$102,'Calc| Project Costs '!$BV$7:$BV$102,'Output| Consolidated Summary'!$A50)</f>
        <v>7.1933377713690581</v>
      </c>
      <c r="G50" s="64">
        <f>SUMIFS('Calc| Project Costs '!AW$7:AW$102,'Calc| Project Costs '!$BV$7:$BV$102,'Output| Consolidated Summary'!$A50)</f>
        <v>6.9754955681244519</v>
      </c>
      <c r="H50" s="64">
        <f>SUMIFS('Calc| Project Costs '!AX$7:AX$102,'Calc| Project Costs '!$BV$7:$BV$102,'Output| Consolidated Summary'!$A50)</f>
        <v>8.2035409520323981</v>
      </c>
      <c r="I50" s="65">
        <f>SUMIFS('Calc| Project Costs '!AY$7:AY$102,'Calc| Project Costs '!$BV$7:$BV$102,'Output| Consolidated Summary'!$A50)</f>
        <v>9.1565801488046183</v>
      </c>
      <c r="J50" s="64">
        <f>SUM(E50:I50)</f>
        <v>40.19647169184239</v>
      </c>
    </row>
    <row r="51" spans="1:10" ht="18" customHeight="1" x14ac:dyDescent="0.2">
      <c r="A51" s="885" t="str">
        <f t="shared" si="8"/>
        <v>Augmentation-Mains</v>
      </c>
      <c r="B51" s="66" t="s">
        <v>57</v>
      </c>
      <c r="C51" s="685"/>
      <c r="D51" s="76" t="s">
        <v>51</v>
      </c>
      <c r="E51" s="63">
        <f>SUMIFS('Calc| Project Costs '!AU$7:AU$102,'Calc| Project Costs '!$BV$7:$BV$102,'Output| Consolidated Summary'!$A51)</f>
        <v>0</v>
      </c>
      <c r="F51" s="64">
        <f>SUMIFS('Calc| Project Costs '!AV$7:AV$102,'Calc| Project Costs '!$BV$7:$BV$102,'Output| Consolidated Summary'!$A51)</f>
        <v>4.1418795805246775</v>
      </c>
      <c r="G51" s="64">
        <f>SUMIFS('Calc| Project Costs '!AW$7:AW$102,'Calc| Project Costs '!$BV$7:$BV$102,'Output| Consolidated Summary'!$A51)</f>
        <v>0</v>
      </c>
      <c r="H51" s="64">
        <f>SUMIFS('Calc| Project Costs '!AX$7:AX$102,'Calc| Project Costs '!$BV$7:$BV$102,'Output| Consolidated Summary'!$A51)</f>
        <v>2.506221297509406</v>
      </c>
      <c r="I51" s="65">
        <f>SUMIFS('Calc| Project Costs '!AY$7:AY$102,'Calc| Project Costs '!$BV$7:$BV$102,'Output| Consolidated Summary'!$A51)</f>
        <v>0</v>
      </c>
      <c r="J51" s="64">
        <f t="shared" ref="J51:J62" si="9">SUM(E51:I51)</f>
        <v>6.648100878034084</v>
      </c>
    </row>
    <row r="52" spans="1:10" ht="18" customHeight="1" x14ac:dyDescent="0.2">
      <c r="A52" s="885" t="str">
        <f t="shared" si="8"/>
        <v>Telemetry-Telemetry</v>
      </c>
      <c r="B52" s="66" t="s">
        <v>80</v>
      </c>
      <c r="C52" s="685"/>
      <c r="D52" s="76" t="s">
        <v>80</v>
      </c>
      <c r="E52" s="63">
        <f>SUMIFS('Calc| Project Costs '!AU$7:AU$102,'Calc| Project Costs '!$BV$7:$BV$102,'Output| Consolidated Summary'!$A52)</f>
        <v>1.2797191276797033</v>
      </c>
      <c r="F52" s="64">
        <f>SUMIFS('Calc| Project Costs '!AV$7:AV$102,'Calc| Project Costs '!$BV$7:$BV$102,'Output| Consolidated Summary'!$A52)</f>
        <v>0.72122467459336137</v>
      </c>
      <c r="G52" s="64">
        <f>SUMIFS('Calc| Project Costs '!AW$7:AW$102,'Calc| Project Costs '!$BV$7:$BV$102,'Output| Consolidated Summary'!$A52)</f>
        <v>0.68230013828687253</v>
      </c>
      <c r="H52" s="64">
        <f>SUMIFS('Calc| Project Costs '!AX$7:AX$102,'Calc| Project Costs '!$BV$7:$BV$102,'Output| Consolidated Summary'!$A52)</f>
        <v>0.64840955623850749</v>
      </c>
      <c r="I52" s="65">
        <f>SUMIFS('Calc| Project Costs '!AY$7:AY$102,'Calc| Project Costs '!$BV$7:$BV$102,'Output| Consolidated Summary'!$A52)</f>
        <v>0.65789650205699202</v>
      </c>
      <c r="J52" s="64">
        <f t="shared" si="9"/>
        <v>3.9895499988554373</v>
      </c>
    </row>
    <row r="53" spans="1:10" ht="18" customHeight="1" x14ac:dyDescent="0.2">
      <c r="A53" s="885" t="str">
        <f t="shared" si="8"/>
        <v>Regulator-Other Distribution System Equipment</v>
      </c>
      <c r="B53" s="66" t="s">
        <v>489</v>
      </c>
      <c r="C53" s="685"/>
      <c r="D53" s="76" t="s">
        <v>86</v>
      </c>
      <c r="E53" s="63">
        <f>SUMIFS('Calc| Project Costs '!AU$7:AU$102,'Calc| Project Costs '!$BV$7:$BV$102,'Output| Consolidated Summary'!$A53)</f>
        <v>1.7444336318159992</v>
      </c>
      <c r="F53" s="64">
        <f>SUMIFS('Calc| Project Costs '!AV$7:AV$102,'Calc| Project Costs '!$BV$7:$BV$102,'Output| Consolidated Summary'!$A53)</f>
        <v>2.3130689198806103</v>
      </c>
      <c r="G53" s="64">
        <f>SUMIFS('Calc| Project Costs '!AW$7:AW$102,'Calc| Project Costs '!$BV$7:$BV$102,'Output| Consolidated Summary'!$A53)</f>
        <v>2.7079958699673226</v>
      </c>
      <c r="H53" s="64">
        <f>SUMIFS('Calc| Project Costs '!AX$7:AX$102,'Calc| Project Costs '!$BV$7:$BV$102,'Output| Consolidated Summary'!$A53)</f>
        <v>2.6115028857254066</v>
      </c>
      <c r="I53" s="65">
        <f>SUMIFS('Calc| Project Costs '!AY$7:AY$102,'Calc| Project Costs '!$BV$7:$BV$102,'Output| Consolidated Summary'!$A53)</f>
        <v>2.8399929322720165</v>
      </c>
      <c r="J53" s="64">
        <f t="shared" si="9"/>
        <v>12.216994239661355</v>
      </c>
    </row>
    <row r="54" spans="1:10" ht="18" customHeight="1" x14ac:dyDescent="0.2">
      <c r="A54" s="885" t="str">
        <f>B54&amp;"-"&amp;D54</f>
        <v>IT-IT System</v>
      </c>
      <c r="B54" s="66" t="s">
        <v>501</v>
      </c>
      <c r="C54" s="685"/>
      <c r="D54" s="76" t="s">
        <v>114</v>
      </c>
      <c r="E54" s="63">
        <f>SUMIFS('Calc| Project Costs '!AU$7:AU$102,'Calc| Project Costs '!$BV$7:$BV$102,'Output| Consolidated Summary'!$A54)</f>
        <v>12.332197228094131</v>
      </c>
      <c r="F54" s="64">
        <f>SUMIFS('Calc| Project Costs '!AV$7:AV$102,'Calc| Project Costs '!$BV$7:$BV$102,'Output| Consolidated Summary'!$A54)</f>
        <v>39.521558551544622</v>
      </c>
      <c r="G54" s="64">
        <f>SUMIFS('Calc| Project Costs '!AW$7:AW$102,'Calc| Project Costs '!$BV$7:$BV$102,'Output| Consolidated Summary'!$A54)</f>
        <v>12.672441879995572</v>
      </c>
      <c r="H54" s="64">
        <f>SUMIFS('Calc| Project Costs '!AX$7:AX$102,'Calc| Project Costs '!$BV$7:$BV$102,'Output| Consolidated Summary'!$A54)</f>
        <v>22.540066907109086</v>
      </c>
      <c r="I54" s="65">
        <f>SUMIFS('Calc| Project Costs '!AY$7:AY$102,'Calc| Project Costs '!$BV$7:$BV$102,'Output| Consolidated Summary'!$A54)</f>
        <v>9.4405968118700976</v>
      </c>
      <c r="J54" s="64">
        <f t="shared" si="9"/>
        <v>96.506861378613493</v>
      </c>
    </row>
    <row r="55" spans="1:10" ht="18" customHeight="1" x14ac:dyDescent="0.2">
      <c r="A55" s="885"/>
      <c r="B55" s="78" t="s">
        <v>461</v>
      </c>
      <c r="C55" s="685"/>
      <c r="D55" s="76"/>
      <c r="E55" s="98">
        <f>SUM(E56:E59)</f>
        <v>31.554519205149649</v>
      </c>
      <c r="F55" s="84">
        <f>SUM(F56:F59)</f>
        <v>36.507037804786947</v>
      </c>
      <c r="G55" s="84">
        <f>SUM(G56:G59)</f>
        <v>32.506169201537254</v>
      </c>
      <c r="H55" s="84">
        <f>SUM(H56:H59)</f>
        <v>31.653626976101513</v>
      </c>
      <c r="I55" s="99">
        <f>SUM(I56:I59)</f>
        <v>30.087545440398234</v>
      </c>
      <c r="J55" s="64">
        <f t="shared" si="9"/>
        <v>162.3088986279736</v>
      </c>
    </row>
    <row r="56" spans="1:10" ht="18" customHeight="1" x14ac:dyDescent="0.2">
      <c r="A56" s="885" t="str">
        <f>$B$55&amp;"-"&amp;D56</f>
        <v>Growth Assets-Mains</v>
      </c>
      <c r="B56" s="685"/>
      <c r="C56" s="79" t="s">
        <v>557</v>
      </c>
      <c r="D56" s="80" t="s">
        <v>51</v>
      </c>
      <c r="E56" s="63">
        <f>SUMIFS('Calc| Project Costs '!AU$7:AU$102,'Calc| Project Costs '!$BV$7:$BV$102,'Output| Consolidated Summary'!$A56)</f>
        <v>6.949103036808272</v>
      </c>
      <c r="F56" s="64">
        <f>SUMIFS('Calc| Project Costs '!AV$7:AV$102,'Calc| Project Costs '!$BV$7:$BV$102,'Output| Consolidated Summary'!$A56)</f>
        <v>6.9649942545355801</v>
      </c>
      <c r="G56" s="64">
        <f>SUMIFS('Calc| Project Costs '!AW$7:AW$102,'Calc| Project Costs '!$BV$7:$BV$102,'Output| Consolidated Summary'!$A56)</f>
        <v>7.1906586148767548</v>
      </c>
      <c r="H56" s="64">
        <f>SUMIFS('Calc| Project Costs '!AX$7:AX$102,'Calc| Project Costs '!$BV$7:$BV$102,'Output| Consolidated Summary'!$A56)</f>
        <v>7.0185890983122583</v>
      </c>
      <c r="I56" s="65">
        <f>SUMIFS('Calc| Project Costs '!AY$7:AY$102,'Calc| Project Costs '!$BV$7:$BV$102,'Output| Consolidated Summary'!$A56)</f>
        <v>6.6804099759248725</v>
      </c>
      <c r="J56" s="81">
        <f t="shared" si="9"/>
        <v>34.80375498045774</v>
      </c>
    </row>
    <row r="57" spans="1:10" ht="18" customHeight="1" x14ac:dyDescent="0.2">
      <c r="A57" s="885" t="str">
        <f>$B$55&amp;"-"&amp;D57</f>
        <v>Growth Assets-Inlets</v>
      </c>
      <c r="B57" s="685"/>
      <c r="C57" s="82" t="s">
        <v>558</v>
      </c>
      <c r="D57" s="77" t="s">
        <v>63</v>
      </c>
      <c r="E57" s="63">
        <f>SUMIFS('Calc| Project Costs '!AU$7:AU$102,'Calc| Project Costs '!$BV$7:$BV$102,'Output| Consolidated Summary'!$A57)</f>
        <v>21.479598831926609</v>
      </c>
      <c r="F57" s="64">
        <f>SUMIFS('Calc| Project Costs '!AV$7:AV$102,'Calc| Project Costs '!$BV$7:$BV$102,'Output| Consolidated Summary'!$A57)</f>
        <v>21.498406284704778</v>
      </c>
      <c r="G57" s="64">
        <f>SUMIFS('Calc| Project Costs '!AW$7:AW$102,'Calc| Project Costs '!$BV$7:$BV$102,'Output| Consolidated Summary'!$A57)</f>
        <v>22.158211529492192</v>
      </c>
      <c r="H57" s="64">
        <f>SUMIFS('Calc| Project Costs '!AX$7:AX$102,'Calc| Project Costs '!$BV$7:$BV$102,'Output| Consolidated Summary'!$A57)</f>
        <v>21.578562688958016</v>
      </c>
      <c r="I57" s="65">
        <f>SUMIFS('Calc| Project Costs '!AY$7:AY$102,'Calc| Project Costs '!$BV$7:$BV$102,'Output| Consolidated Summary'!$A57)</f>
        <v>20.496221605516112</v>
      </c>
      <c r="J57" s="64">
        <f t="shared" si="9"/>
        <v>107.21100094059771</v>
      </c>
    </row>
    <row r="58" spans="1:10" ht="18" customHeight="1" x14ac:dyDescent="0.2">
      <c r="A58" s="885" t="str">
        <f>$B$55&amp;"-"&amp;D58</f>
        <v>Growth Assets-Meters</v>
      </c>
      <c r="B58" s="685"/>
      <c r="C58" s="82" t="s">
        <v>559</v>
      </c>
      <c r="D58" s="77" t="s">
        <v>69</v>
      </c>
      <c r="E58" s="63">
        <f>SUMIFS('Calc| Project Costs '!AU$7:AU$102,'Calc| Project Costs '!$BV$7:$BV$102,'Output| Consolidated Summary'!$A58)</f>
        <v>3.1258173364147686</v>
      </c>
      <c r="F58" s="64">
        <f>SUMIFS('Calc| Project Costs '!AV$7:AV$102,'Calc| Project Costs '!$BV$7:$BV$102,'Output| Consolidated Summary'!$A58)</f>
        <v>3.1059282930696446</v>
      </c>
      <c r="G58" s="64">
        <f>SUMIFS('Calc| Project Costs '!AW$7:AW$102,'Calc| Project Costs '!$BV$7:$BV$102,'Output| Consolidated Summary'!$A58)</f>
        <v>3.1572990571683097</v>
      </c>
      <c r="H58" s="64">
        <f>SUMIFS('Calc| Project Costs '!AX$7:AX$102,'Calc| Project Costs '!$BV$7:$BV$102,'Output| Consolidated Summary'!$A58)</f>
        <v>3.0564751888312389</v>
      </c>
      <c r="I58" s="65">
        <f>SUMIFS('Calc| Project Costs '!AY$7:AY$102,'Calc| Project Costs '!$BV$7:$BV$102,'Output| Consolidated Summary'!$A58)</f>
        <v>2.910913858957247</v>
      </c>
      <c r="J58" s="64">
        <f t="shared" si="9"/>
        <v>15.356433734441209</v>
      </c>
    </row>
    <row r="59" spans="1:10" ht="18" customHeight="1" x14ac:dyDescent="0.2">
      <c r="A59" s="885" t="str">
        <f>$C$59&amp;"-"&amp;D59</f>
        <v>Growth new areas-Mains</v>
      </c>
      <c r="B59" s="686"/>
      <c r="C59" s="83" t="s">
        <v>432</v>
      </c>
      <c r="D59" s="76" t="s">
        <v>51</v>
      </c>
      <c r="E59" s="98">
        <f>SUMIFS('Calc| Project Costs '!AU$7:AU$102,'Calc| Project Costs '!$BV$7:$BV$102,'Output| Consolidated Summary'!$A59)</f>
        <v>0</v>
      </c>
      <c r="F59" s="84">
        <f>SUMIFS('Calc| Project Costs '!AV$7:AV$102,'Calc| Project Costs '!$BV$7:$BV$102,'Output| Consolidated Summary'!$A59)</f>
        <v>4.9377089724769432</v>
      </c>
      <c r="G59" s="84">
        <f>SUMIFS('Calc| Project Costs '!AW$7:AW$102,'Calc| Project Costs '!$BV$7:$BV$102,'Output| Consolidated Summary'!$A59)</f>
        <v>0</v>
      </c>
      <c r="H59" s="84">
        <f>SUMIFS('Calc| Project Costs '!AX$7:AX$102,'Calc| Project Costs '!$BV$7:$BV$102,'Output| Consolidated Summary'!$A59)</f>
        <v>0</v>
      </c>
      <c r="I59" s="99">
        <f>SUMIFS('Calc| Project Costs '!AY$7:AY$102,'Calc| Project Costs '!$BV$7:$BV$102,'Output| Consolidated Summary'!$A59)</f>
        <v>0</v>
      </c>
      <c r="J59" s="84">
        <f t="shared" si="9"/>
        <v>4.9377089724769432</v>
      </c>
    </row>
    <row r="60" spans="1:10" ht="18" customHeight="1" x14ac:dyDescent="0.2">
      <c r="A60" s="885" t="str">
        <f>B60&amp;"-"&amp;D60</f>
        <v>Other Distribution System-Other Distribution System Equipment</v>
      </c>
      <c r="B60" s="85" t="s">
        <v>87</v>
      </c>
      <c r="C60" s="801"/>
      <c r="D60" s="86" t="s">
        <v>86</v>
      </c>
      <c r="E60" s="87">
        <f>SUMIFS('Calc| Project Costs '!AU$7:AU$102,'Calc| Project Costs '!$BV$7:$BV$102,'Output| Consolidated Summary'!$A60)</f>
        <v>16.292421541824979</v>
      </c>
      <c r="F60" s="88">
        <f>SUMIFS('Calc| Project Costs '!AV$7:AV$102,'Calc| Project Costs '!$BV$7:$BV$102,'Output| Consolidated Summary'!$A60)</f>
        <v>17.288904139695806</v>
      </c>
      <c r="G60" s="88">
        <f>SUMIFS('Calc| Project Costs '!AW$7:AW$102,'Calc| Project Costs '!$BV$7:$BV$102,'Output| Consolidated Summary'!$A60)</f>
        <v>16.621111603980545</v>
      </c>
      <c r="H60" s="88">
        <f>SUMIFS('Calc| Project Costs '!AX$7:AX$102,'Calc| Project Costs '!$BV$7:$BV$102,'Output| Consolidated Summary'!$A60)</f>
        <v>17.657305243675058</v>
      </c>
      <c r="I60" s="89">
        <f>SUMIFS('Calc| Project Costs '!AY$7:AY$102,'Calc| Project Costs '!$BV$7:$BV$102,'Output| Consolidated Summary'!$A60)</f>
        <v>16.224628700563567</v>
      </c>
      <c r="J60" s="88">
        <f t="shared" si="9"/>
        <v>84.084371229739958</v>
      </c>
    </row>
    <row r="61" spans="1:10" ht="18" customHeight="1" x14ac:dyDescent="0.2">
      <c r="A61" s="885" t="str">
        <f>B61&amp;"-"&amp;D61</f>
        <v>Other Non-Distribution System-Other Assets</v>
      </c>
      <c r="B61" s="85" t="s">
        <v>111</v>
      </c>
      <c r="C61" s="801"/>
      <c r="D61" s="86" t="s">
        <v>110</v>
      </c>
      <c r="E61" s="87">
        <f>SUMIFS('Calc| Project Costs '!AU$7:AU$102,'Calc| Project Costs '!$BV$7:$BV$102,'Output| Consolidated Summary'!$A61)</f>
        <v>3.5265332114748973</v>
      </c>
      <c r="F61" s="88">
        <f>SUMIFS('Calc| Project Costs '!AV$7:AV$102,'Calc| Project Costs '!$BV$7:$BV$102,'Output| Consolidated Summary'!$A61)</f>
        <v>1.0808056173857745</v>
      </c>
      <c r="G61" s="88">
        <f>SUMIFS('Calc| Project Costs '!AW$7:AW$102,'Calc| Project Costs '!$BV$7:$BV$102,'Output| Consolidated Summary'!$A61)</f>
        <v>1.3637847682378563</v>
      </c>
      <c r="H61" s="88">
        <f>SUMIFS('Calc| Project Costs '!AX$7:AX$102,'Calc| Project Costs '!$BV$7:$BV$102,'Output| Consolidated Summary'!$A61)</f>
        <v>1.5901060963386617</v>
      </c>
      <c r="I61" s="89">
        <f>SUMIFS('Calc| Project Costs '!AY$7:AY$102,'Calc| Project Costs '!$BV$7:$BV$102,'Output| Consolidated Summary'!$A61)</f>
        <v>0.4752375566735309</v>
      </c>
      <c r="J61" s="88">
        <f t="shared" si="9"/>
        <v>8.0364672501107215</v>
      </c>
    </row>
    <row r="62" spans="1:10" ht="18" customHeight="1" x14ac:dyDescent="0.2">
      <c r="A62" s="885" t="str">
        <f>B62&amp;"-"&amp;D62</f>
        <v>Large consumers-Meters</v>
      </c>
      <c r="B62" s="85" t="s">
        <v>560</v>
      </c>
      <c r="C62" s="801"/>
      <c r="D62" s="86" t="s">
        <v>69</v>
      </c>
      <c r="E62" s="87">
        <f>SUMIFS('Calc| Project Costs '!AU$7:AU$102,'Calc| Project Costs '!$BV$7:$BV$102,'Output| Consolidated Summary'!$A62)</f>
        <v>0</v>
      </c>
      <c r="F62" s="88">
        <f>SUMIFS('Calc| Project Costs '!AV$7:AV$102,'Calc| Project Costs '!$BV$7:$BV$102,'Output| Consolidated Summary'!$A62)</f>
        <v>0</v>
      </c>
      <c r="G62" s="88">
        <f>SUMIFS('Calc| Project Costs '!AW$7:AW$102,'Calc| Project Costs '!$BV$7:$BV$102,'Output| Consolidated Summary'!$A62)</f>
        <v>0</v>
      </c>
      <c r="H62" s="88">
        <f>SUMIFS('Calc| Project Costs '!AX$7:AX$102,'Calc| Project Costs '!$BV$7:$BV$102,'Output| Consolidated Summary'!$A62)</f>
        <v>0</v>
      </c>
      <c r="I62" s="89">
        <f>SUMIFS('Calc| Project Costs '!AY$7:AY$102,'Calc| Project Costs '!$BV$7:$BV$102,'Output| Consolidated Summary'!$A62)</f>
        <v>0</v>
      </c>
      <c r="J62" s="88">
        <f t="shared" si="9"/>
        <v>0</v>
      </c>
    </row>
    <row r="63" spans="1:10" ht="18" customHeight="1" thickBot="1" x14ac:dyDescent="0.25">
      <c r="A63" s="883"/>
      <c r="B63" s="68" t="s">
        <v>561</v>
      </c>
      <c r="C63" s="69"/>
      <c r="D63" s="69"/>
      <c r="E63" s="810">
        <f t="shared" ref="E63:J63" si="10">SUM(E49:E55,E60:E62)</f>
        <v>92.837718520470162</v>
      </c>
      <c r="F63" s="811">
        <f t="shared" si="10"/>
        <v>126.17564530671004</v>
      </c>
      <c r="G63" s="811">
        <f t="shared" si="10"/>
        <v>91.483152837256057</v>
      </c>
      <c r="H63" s="811">
        <f t="shared" si="10"/>
        <v>105.46828453730504</v>
      </c>
      <c r="I63" s="812">
        <f t="shared" si="10"/>
        <v>87.004586668849839</v>
      </c>
      <c r="J63" s="70">
        <f t="shared" si="10"/>
        <v>502.96938787059116</v>
      </c>
    </row>
    <row r="64" spans="1:10" s="29" customFormat="1" x14ac:dyDescent="0.15">
      <c r="A64" s="885"/>
      <c r="B64" s="73" t="s">
        <v>234</v>
      </c>
      <c r="C64" s="75"/>
      <c r="D64" s="73"/>
      <c r="E64" s="73">
        <f>E63-'Calc| Project Costs '!AU102</f>
        <v>0</v>
      </c>
      <c r="F64" s="73">
        <f>F63-'Calc| Project Costs '!AV102</f>
        <v>0</v>
      </c>
      <c r="G64" s="73">
        <f>G63-'Calc| Project Costs '!AW102</f>
        <v>0</v>
      </c>
      <c r="H64" s="73">
        <f>H63-'Calc| Project Costs '!AX102</f>
        <v>0</v>
      </c>
      <c r="I64" s="73">
        <f>I63-'Calc| Project Costs '!AY102</f>
        <v>0</v>
      </c>
      <c r="J64" s="73">
        <f>J63-'Calc| Project Costs '!AZ102</f>
        <v>0</v>
      </c>
    </row>
    <row r="65" spans="1:34" s="842" customFormat="1" x14ac:dyDescent="0.2">
      <c r="A65" s="883"/>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1:34" ht="24" customHeight="1" x14ac:dyDescent="0.2">
      <c r="A66" s="12"/>
      <c r="B66" s="9" t="s">
        <v>564</v>
      </c>
      <c r="C66" s="9"/>
      <c r="D66" s="9"/>
      <c r="E66" s="9"/>
      <c r="F66" s="9"/>
      <c r="G66" s="9"/>
      <c r="H66" s="9"/>
      <c r="I66" s="9"/>
      <c r="J66" s="9"/>
    </row>
    <row r="67" spans="1:34" x14ac:dyDescent="0.2">
      <c r="A67" s="883"/>
      <c r="B67" s="682"/>
      <c r="C67" s="6"/>
      <c r="D67" s="6"/>
      <c r="E67" s="6"/>
      <c r="F67" s="6"/>
      <c r="G67" s="6"/>
      <c r="H67" s="6"/>
      <c r="I67" s="6"/>
      <c r="J67" s="6"/>
    </row>
    <row r="68" spans="1:34" s="61" customFormat="1" ht="31.5" x14ac:dyDescent="0.25">
      <c r="A68" s="884"/>
      <c r="B68" s="909" t="s">
        <v>48</v>
      </c>
      <c r="C68" s="909"/>
      <c r="D68" s="93" t="s">
        <v>47</v>
      </c>
      <c r="E68" s="58" t="s">
        <v>196</v>
      </c>
      <c r="F68" s="57" t="s">
        <v>197</v>
      </c>
      <c r="G68" s="57" t="s">
        <v>198</v>
      </c>
      <c r="H68" s="57" t="s">
        <v>199</v>
      </c>
      <c r="I68" s="59" t="s">
        <v>200</v>
      </c>
      <c r="J68" s="60" t="s">
        <v>220</v>
      </c>
    </row>
    <row r="69" spans="1:34" ht="18" customHeight="1" x14ac:dyDescent="0.2">
      <c r="A69" s="885" t="str">
        <f t="shared" ref="A69:A74" si="11">B69&amp;"-"&amp;D69</f>
        <v>Mains Replacement-Mains</v>
      </c>
      <c r="B69" s="8" t="s">
        <v>59</v>
      </c>
      <c r="C69" s="685"/>
      <c r="D69" s="76" t="s">
        <v>51</v>
      </c>
      <c r="E69" s="64">
        <f>SUMIFS('Calc| Project Costs '!AC$7:AC$102,'Calc| Project Costs '!$BV$7:$BV$102,'Output| Consolidated Summary'!$A69)</f>
        <v>0.23297277952534923</v>
      </c>
      <c r="F69" s="64">
        <f>SUMIFS('Calc| Project Costs '!AD$7:AD$102,'Calc| Project Costs '!$BV$7:$BV$102,'Output| Consolidated Summary'!$A69)</f>
        <v>0.35676751804248835</v>
      </c>
      <c r="G69" s="64">
        <f>SUMIFS('Calc| Project Costs '!AE$7:AE$102,'Calc| Project Costs '!$BV$7:$BV$102,'Output| Consolidated Summary'!$A69)</f>
        <v>0.50403818726274785</v>
      </c>
      <c r="H69" s="64">
        <f>SUMIFS('Calc| Project Costs '!AF$7:AF$102,'Calc| Project Costs '!$BV$7:$BV$102,'Output| Consolidated Summary'!$A69)</f>
        <v>0.68449148738596743</v>
      </c>
      <c r="I69" s="483">
        <f>SUMIFS('Calc| Project Costs '!AG$7:AG$102,'Calc| Project Costs '!$BV$7:$BV$102,'Output| Consolidated Summary'!$A69)</f>
        <v>0.84142200329411188</v>
      </c>
      <c r="J69" s="94">
        <f>SUM(E69:I69)</f>
        <v>2.6196919755106647</v>
      </c>
    </row>
    <row r="70" spans="1:34" ht="18" customHeight="1" x14ac:dyDescent="0.2">
      <c r="A70" s="885" t="str">
        <f t="shared" si="11"/>
        <v>Meter Replacement-Meters</v>
      </c>
      <c r="B70" s="66" t="s">
        <v>73</v>
      </c>
      <c r="C70" s="685"/>
      <c r="D70" s="77" t="s">
        <v>69</v>
      </c>
      <c r="E70" s="64">
        <f>SUMIFS('Calc| Project Costs '!AC$7:AC$102,'Calc| Project Costs '!$BV$7:$BV$102,'Output| Consolidated Summary'!$A70)</f>
        <v>3.1803814975763102E-2</v>
      </c>
      <c r="F70" s="64">
        <f>SUMIFS('Calc| Project Costs '!AD$7:AD$102,'Calc| Project Costs '!$BV$7:$BV$102,'Output| Consolidated Summary'!$A70)</f>
        <v>3.8250566527199791E-2</v>
      </c>
      <c r="G70" s="64">
        <f>SUMIFS('Calc| Project Costs '!AE$7:AE$102,'Calc| Project Costs '!$BV$7:$BV$102,'Output| Consolidated Summary'!$A70)</f>
        <v>4.8762391820226368E-2</v>
      </c>
      <c r="H70" s="64">
        <f>SUMIFS('Calc| Project Costs '!AF$7:AF$102,'Calc| Project Costs '!$BV$7:$BV$102,'Output| Consolidated Summary'!$A70)</f>
        <v>7.9206394205043676E-2</v>
      </c>
      <c r="I70" s="65">
        <f>SUMIFS('Calc| Project Costs '!AG$7:AG$102,'Calc| Project Costs '!$BV$7:$BV$102,'Output| Consolidated Summary'!$A70)</f>
        <v>0.10833147681666451</v>
      </c>
      <c r="J70" s="94">
        <f>SUM(E70:I70)</f>
        <v>0.30635464434489745</v>
      </c>
    </row>
    <row r="71" spans="1:34" ht="18" customHeight="1" x14ac:dyDescent="0.2">
      <c r="A71" s="885" t="str">
        <f t="shared" si="11"/>
        <v>Augmentation-Mains</v>
      </c>
      <c r="B71" s="66" t="s">
        <v>57</v>
      </c>
      <c r="C71" s="685"/>
      <c r="D71" s="76" t="s">
        <v>51</v>
      </c>
      <c r="E71" s="64">
        <f>SUMIFS('Calc| Project Costs '!AC$7:AC$102,'Calc| Project Costs '!$BV$7:$BV$102,'Output| Consolidated Summary'!$A71)</f>
        <v>0</v>
      </c>
      <c r="F71" s="64">
        <f>SUMIFS('Calc| Project Costs '!AD$7:AD$102,'Calc| Project Costs '!$BV$7:$BV$102,'Output| Consolidated Summary'!$A71)</f>
        <v>9.7448072056400215E-2</v>
      </c>
      <c r="G71" s="64">
        <f>SUMIFS('Calc| Project Costs '!AE$7:AE$102,'Calc| Project Costs '!$BV$7:$BV$102,'Output| Consolidated Summary'!$A71)</f>
        <v>0</v>
      </c>
      <c r="H71" s="64">
        <f>SUMIFS('Calc| Project Costs '!AF$7:AF$102,'Calc| Project Costs '!$BV$7:$BV$102,'Output| Consolidated Summary'!$A71)</f>
        <v>0.10064064709661379</v>
      </c>
      <c r="I71" s="65">
        <f>SUMIFS('Calc| Project Costs '!AG$7:AG$102,'Calc| Project Costs '!$BV$7:$BV$102,'Output| Consolidated Summary'!$A71)</f>
        <v>0</v>
      </c>
      <c r="J71" s="94">
        <f t="shared" ref="J71:J82" si="12">SUM(E71:I71)</f>
        <v>0.19808871915301401</v>
      </c>
    </row>
    <row r="72" spans="1:34" ht="18" customHeight="1" x14ac:dyDescent="0.2">
      <c r="A72" s="885" t="str">
        <f t="shared" si="11"/>
        <v>Telemetry-Telemetry</v>
      </c>
      <c r="B72" s="66" t="s">
        <v>80</v>
      </c>
      <c r="C72" s="685"/>
      <c r="D72" s="76" t="s">
        <v>80</v>
      </c>
      <c r="E72" s="64">
        <f>SUMIFS('Calc| Project Costs '!AC$7:AC$102,'Calc| Project Costs '!$BV$7:$BV$102,'Output| Consolidated Summary'!$A72)</f>
        <v>1.6402790804207222E-2</v>
      </c>
      <c r="F72" s="64">
        <f>SUMIFS('Calc| Project Costs '!AD$7:AD$102,'Calc| Project Costs '!$BV$7:$BV$102,'Output| Consolidated Summary'!$A72)</f>
        <v>1.3525640302715237E-2</v>
      </c>
      <c r="G72" s="64">
        <f>SUMIFS('Calc| Project Costs '!AE$7:AE$102,'Calc| Project Costs '!$BV$7:$BV$102,'Output| Consolidated Summary'!$A72)</f>
        <v>1.6737229585021381E-2</v>
      </c>
      <c r="H72" s="64">
        <f>SUMIFS('Calc| Project Costs '!AF$7:AF$102,'Calc| Project Costs '!$BV$7:$BV$102,'Output| Consolidated Summary'!$A72)</f>
        <v>2.0861060850158361E-2</v>
      </c>
      <c r="I72" s="65">
        <f>SUMIFS('Calc| Project Costs '!AG$7:AG$102,'Calc| Project Costs '!$BV$7:$BV$102,'Output| Consolidated Summary'!$A72)</f>
        <v>2.5799373317741254E-2</v>
      </c>
      <c r="J72" s="94">
        <f t="shared" si="12"/>
        <v>9.3326094859843459E-2</v>
      </c>
    </row>
    <row r="73" spans="1:34" ht="18" customHeight="1" x14ac:dyDescent="0.2">
      <c r="A73" s="885" t="str">
        <f t="shared" si="11"/>
        <v>Regulator-Other Distribution System Equipment</v>
      </c>
      <c r="B73" s="66" t="s">
        <v>489</v>
      </c>
      <c r="C73" s="685"/>
      <c r="D73" s="76" t="s">
        <v>86</v>
      </c>
      <c r="E73" s="64">
        <f>SUMIFS('Calc| Project Costs '!AC$7:AC$102,'Calc| Project Costs '!$BV$7:$BV$102,'Output| Consolidated Summary'!$A73)</f>
        <v>2.1417735249502023E-2</v>
      </c>
      <c r="F73" s="64">
        <f>SUMIFS('Calc| Project Costs '!AD$7:AD$102,'Calc| Project Costs '!$BV$7:$BV$102,'Output| Consolidated Summary'!$A73)</f>
        <v>4.0029317861092296E-2</v>
      </c>
      <c r="G73" s="64">
        <f>SUMIFS('Calc| Project Costs '!AE$7:AE$102,'Calc| Project Costs '!$BV$7:$BV$102,'Output| Consolidated Summary'!$A73)</f>
        <v>6.185695808315609E-2</v>
      </c>
      <c r="H73" s="64">
        <f>SUMIFS('Calc| Project Costs '!AF$7:AF$102,'Calc| Project Costs '!$BV$7:$BV$102,'Output| Consolidated Summary'!$A73)</f>
        <v>7.9039991802612203E-2</v>
      </c>
      <c r="I73" s="65">
        <f>SUMIFS('Calc| Project Costs '!AG$7:AG$102,'Calc| Project Costs '!$BV$7:$BV$102,'Output| Consolidated Summary'!$A73)</f>
        <v>0.10516885812937088</v>
      </c>
      <c r="J73" s="94">
        <f t="shared" si="12"/>
        <v>0.30751286112573351</v>
      </c>
    </row>
    <row r="74" spans="1:34" ht="18" customHeight="1" x14ac:dyDescent="0.2">
      <c r="A74" s="885" t="str">
        <f t="shared" si="11"/>
        <v>IT-IT System</v>
      </c>
      <c r="B74" s="66" t="s">
        <v>501</v>
      </c>
      <c r="C74" s="685"/>
      <c r="D74" s="76" t="s">
        <v>114</v>
      </c>
      <c r="E74" s="64">
        <f>SUMIFS('Calc| Project Costs '!AC$7:AC$102,'Calc| Project Costs '!$BV$7:$BV$102,'Output| Consolidated Summary'!$A74)</f>
        <v>0.19340027314813035</v>
      </c>
      <c r="F74" s="64">
        <f>SUMIFS('Calc| Project Costs '!AD$7:AD$102,'Calc| Project Costs '!$BV$7:$BV$102,'Output| Consolidated Summary'!$A74)</f>
        <v>0.83769511328089274</v>
      </c>
      <c r="G74" s="64">
        <f>SUMIFS('Calc| Project Costs '!AE$7:AE$102,'Calc| Project Costs '!$BV$7:$BV$102,'Output| Consolidated Summary'!$A74)</f>
        <v>0.36935572295418784</v>
      </c>
      <c r="H74" s="64">
        <f>SUMIFS('Calc| Project Costs '!AF$7:AF$102,'Calc| Project Costs '!$BV$7:$BV$102,'Output| Consolidated Summary'!$A74)</f>
        <v>0.8423154396311201</v>
      </c>
      <c r="I74" s="65">
        <f>SUMIFS('Calc| Project Costs '!AG$7:AG$102,'Calc| Project Costs '!$BV$7:$BV$102,'Output| Consolidated Summary'!$A74)</f>
        <v>0.47699680872493871</v>
      </c>
      <c r="J74" s="94">
        <f t="shared" si="12"/>
        <v>2.7197633577392697</v>
      </c>
    </row>
    <row r="75" spans="1:34" ht="18" customHeight="1" x14ac:dyDescent="0.2">
      <c r="A75" s="885"/>
      <c r="B75" s="78" t="s">
        <v>461</v>
      </c>
      <c r="C75" s="685"/>
      <c r="D75" s="76"/>
      <c r="E75" s="98">
        <f>SUM(E76:E79)</f>
        <v>0.19622374846417187</v>
      </c>
      <c r="F75" s="84">
        <f>SUM(F76:F79)</f>
        <v>0.46368536357182183</v>
      </c>
      <c r="G75" s="84">
        <f>SUM(G76:G79)</f>
        <v>0.54203073656616341</v>
      </c>
      <c r="H75" s="84">
        <f>SUM(H76:H79)</f>
        <v>0.76205362426374224</v>
      </c>
      <c r="I75" s="99">
        <f>SUM(I76:I79)</f>
        <v>0.90723757046087938</v>
      </c>
      <c r="J75" s="94">
        <f t="shared" si="12"/>
        <v>2.8712310433267785</v>
      </c>
    </row>
    <row r="76" spans="1:34" ht="18" customHeight="1" x14ac:dyDescent="0.2">
      <c r="A76" s="885" t="str">
        <f>$B$75&amp;"-"&amp;D76</f>
        <v>Growth Assets-Mains</v>
      </c>
      <c r="B76" s="685"/>
      <c r="C76" s="79" t="s">
        <v>557</v>
      </c>
      <c r="D76" s="80" t="s">
        <v>51</v>
      </c>
      <c r="E76" s="64">
        <f>SUMIFS('Calc| Project Costs '!AC$7:AC$102,'Calc| Project Costs '!$BV$7:$BV$102,'Output| Consolidated Summary'!$A76)</f>
        <v>5.6859733194156881E-2</v>
      </c>
      <c r="F76" s="64">
        <f>SUMIFS('Calc| Project Costs '!AD$7:AD$102,'Calc| Project Costs '!$BV$7:$BV$102,'Output| Consolidated Summary'!$A76)</f>
        <v>0.10095868656361476</v>
      </c>
      <c r="G76" s="64">
        <f>SUMIFS('Calc| Project Costs '!AE$7:AE$102,'Calc| Project Costs '!$BV$7:$BV$102,'Output| Consolidated Summary'!$A76)</f>
        <v>0.15779082912863299</v>
      </c>
      <c r="H76" s="64">
        <f>SUMIFS('Calc| Project Costs '!AF$7:AF$102,'Calc| Project Costs '!$BV$7:$BV$102,'Output| Consolidated Summary'!$A76)</f>
        <v>0.22201397589069774</v>
      </c>
      <c r="I76" s="483">
        <f>SUMIFS('Calc| Project Costs '!AG$7:AG$102,'Calc| Project Costs '!$BV$7:$BV$102,'Output| Consolidated Summary'!$A76)</f>
        <v>0.26421830481226805</v>
      </c>
      <c r="J76" s="95">
        <f t="shared" si="12"/>
        <v>0.80184152958937038</v>
      </c>
    </row>
    <row r="77" spans="1:34" ht="18" customHeight="1" x14ac:dyDescent="0.2">
      <c r="A77" s="885" t="str">
        <f>$B$75&amp;"-"&amp;D77</f>
        <v>Growth Assets-Inlets</v>
      </c>
      <c r="B77" s="685"/>
      <c r="C77" s="82" t="s">
        <v>558</v>
      </c>
      <c r="D77" s="77" t="s">
        <v>63</v>
      </c>
      <c r="E77" s="64">
        <f>SUMIFS('Calc| Project Costs '!AC$7:AC$102,'Calc| Project Costs '!$BV$7:$BV$102,'Output| Consolidated Summary'!$A77)</f>
        <v>0.13672305458976658</v>
      </c>
      <c r="F77" s="64">
        <f>SUMIFS('Calc| Project Costs '!AD$7:AD$102,'Calc| Project Costs '!$BV$7:$BV$102,'Output| Consolidated Summary'!$A77)</f>
        <v>0.24271686240451112</v>
      </c>
      <c r="G77" s="64">
        <f>SUMIFS('Calc| Project Costs '!AE$7:AE$102,'Calc| Project Costs '!$BV$7:$BV$102,'Output| Consolidated Summary'!$A77)</f>
        <v>0.37913045464840833</v>
      </c>
      <c r="H77" s="64">
        <f>SUMIFS('Calc| Project Costs '!AF$7:AF$102,'Calc| Project Costs '!$BV$7:$BV$102,'Output| Consolidated Summary'!$A77)</f>
        <v>0.53350247640191684</v>
      </c>
      <c r="I77" s="65">
        <f>SUMIFS('Calc| Project Costs '!AG$7:AG$102,'Calc| Project Costs '!$BV$7:$BV$102,'Output| Consolidated Summary'!$A77)</f>
        <v>0.63534005002115967</v>
      </c>
      <c r="J77" s="94">
        <f t="shared" si="12"/>
        <v>1.9274128980657625</v>
      </c>
    </row>
    <row r="78" spans="1:34" ht="18" customHeight="1" x14ac:dyDescent="0.2">
      <c r="A78" s="885" t="str">
        <f>$B$75&amp;"-"&amp;D78</f>
        <v>Growth Assets-Meters</v>
      </c>
      <c r="B78" s="685"/>
      <c r="C78" s="82" t="s">
        <v>559</v>
      </c>
      <c r="D78" s="77" t="s">
        <v>69</v>
      </c>
      <c r="E78" s="64">
        <f>SUMIFS('Calc| Project Costs '!AC$7:AC$102,'Calc| Project Costs '!$BV$7:$BV$102,'Output| Consolidated Summary'!$A78)</f>
        <v>2.6409606802483996E-3</v>
      </c>
      <c r="F78" s="64">
        <f>SUMIFS('Calc| Project Costs '!AD$7:AD$102,'Calc| Project Costs '!$BV$7:$BV$102,'Output| Consolidated Summary'!$A78)</f>
        <v>3.8378664847904219E-3</v>
      </c>
      <c r="G78" s="64">
        <f>SUMIFS('Calc| Project Costs '!AE$7:AE$102,'Calc| Project Costs '!$BV$7:$BV$102,'Output| Consolidated Summary'!$A78)</f>
        <v>5.1094527891220824E-3</v>
      </c>
      <c r="H78" s="64">
        <f>SUMIFS('Calc| Project Costs '!AF$7:AF$102,'Calc| Project Costs '!$BV$7:$BV$102,'Output| Consolidated Summary'!$A78)</f>
        <v>6.5371719711277265E-3</v>
      </c>
      <c r="I78" s="65">
        <f>SUMIFS('Calc| Project Costs '!AG$7:AG$102,'Calc| Project Costs '!$BV$7:$BV$102,'Output| Consolidated Summary'!$A78)</f>
        <v>7.6792156274517083E-3</v>
      </c>
      <c r="J78" s="94">
        <f t="shared" si="12"/>
        <v>2.5804667552740339E-2</v>
      </c>
    </row>
    <row r="79" spans="1:34" ht="18" customHeight="1" x14ac:dyDescent="0.2">
      <c r="A79" s="885" t="str">
        <f>$C$79&amp;"-"&amp;D79</f>
        <v>Growth new areas-Mains</v>
      </c>
      <c r="B79" s="686"/>
      <c r="C79" s="83" t="s">
        <v>432</v>
      </c>
      <c r="D79" s="76" t="s">
        <v>51</v>
      </c>
      <c r="E79" s="84">
        <f>SUMIFS('Calc| Project Costs '!AC$7:AC$102,'Calc| Project Costs '!$BV$7:$BV$102,'Output| Consolidated Summary'!$A79)</f>
        <v>0</v>
      </c>
      <c r="F79" s="84">
        <f>SUMIFS('Calc| Project Costs '!AD$7:AD$102,'Calc| Project Costs '!$BV$7:$BV$102,'Output| Consolidated Summary'!$A79)</f>
        <v>0.11617194811890552</v>
      </c>
      <c r="G79" s="84">
        <f>SUMIFS('Calc| Project Costs '!AE$7:AE$102,'Calc| Project Costs '!$BV$7:$BV$102,'Output| Consolidated Summary'!$A79)</f>
        <v>0</v>
      </c>
      <c r="H79" s="84">
        <f>SUMIFS('Calc| Project Costs '!AF$7:AF$102,'Calc| Project Costs '!$BV$7:$BV$102,'Output| Consolidated Summary'!$A79)</f>
        <v>0</v>
      </c>
      <c r="I79" s="99">
        <f>SUMIFS('Calc| Project Costs '!AG$7:AG$102,'Calc| Project Costs '!$BV$7:$BV$102,'Output| Consolidated Summary'!$A79)</f>
        <v>0</v>
      </c>
      <c r="J79" s="96">
        <f t="shared" si="12"/>
        <v>0.11617194811890552</v>
      </c>
    </row>
    <row r="80" spans="1:34" ht="18" customHeight="1" x14ac:dyDescent="0.2">
      <c r="A80" s="885" t="str">
        <f>B80&amp;"-"&amp;D80</f>
        <v>Other Distribution System-Other Distribution System Equipment</v>
      </c>
      <c r="B80" s="85" t="s">
        <v>87</v>
      </c>
      <c r="C80" s="801"/>
      <c r="D80" s="86" t="s">
        <v>86</v>
      </c>
      <c r="E80" s="88">
        <f>SUMIFS('Calc| Project Costs '!AC$7:AC$102,'Calc| Project Costs '!$BV$7:$BV$102,'Output| Consolidated Summary'!$A80)</f>
        <v>0.24135718669890424</v>
      </c>
      <c r="F80" s="88">
        <f>SUMIFS('Calc| Project Costs '!AD$7:AD$102,'Calc| Project Costs '!$BV$7:$BV$102,'Output| Consolidated Summary'!$A80)</f>
        <v>0.37207095965761366</v>
      </c>
      <c r="G80" s="88">
        <f>SUMIFS('Calc| Project Costs '!AE$7:AE$102,'Calc| Project Costs '!$BV$7:$BV$102,'Output| Consolidated Summary'!$A80)</f>
        <v>0.47715514723781233</v>
      </c>
      <c r="H80" s="88">
        <f>SUMIFS('Calc| Project Costs '!AF$7:AF$102,'Calc| Project Costs '!$BV$7:$BV$102,'Output| Consolidated Summary'!$A80)</f>
        <v>0.66443841795708392</v>
      </c>
      <c r="I80" s="89">
        <f>SUMIFS('Calc| Project Costs '!AG$7:AG$102,'Calc| Project Costs '!$BV$7:$BV$102,'Output| Consolidated Summary'!$A80)</f>
        <v>0.74228966122679774</v>
      </c>
      <c r="J80" s="88">
        <f t="shared" si="12"/>
        <v>2.4973113727782117</v>
      </c>
    </row>
    <row r="81" spans="1:10" ht="18" customHeight="1" x14ac:dyDescent="0.2">
      <c r="A81" s="885" t="str">
        <f>B81&amp;"-"&amp;D81</f>
        <v>Other Non-Distribution System-Other Assets</v>
      </c>
      <c r="B81" s="85" t="s">
        <v>111</v>
      </c>
      <c r="C81" s="801"/>
      <c r="D81" s="86" t="s">
        <v>110</v>
      </c>
      <c r="E81" s="88">
        <f>SUMIFS('Calc| Project Costs '!AC$7:AC$102,'Calc| Project Costs '!$BV$7:$BV$102,'Output| Consolidated Summary'!$A81)</f>
        <v>2.4022653209012676E-3</v>
      </c>
      <c r="F81" s="88">
        <f>SUMIFS('Calc| Project Costs '!AD$7:AD$102,'Calc| Project Costs '!$BV$7:$BV$102,'Output| Consolidated Summary'!$A81)</f>
        <v>0</v>
      </c>
      <c r="G81" s="88">
        <f>SUMIFS('Calc| Project Costs '!AE$7:AE$102,'Calc| Project Costs '!$BV$7:$BV$102,'Output| Consolidated Summary'!$A81)</f>
        <v>0</v>
      </c>
      <c r="H81" s="88">
        <f>SUMIFS('Calc| Project Costs '!AF$7:AF$102,'Calc| Project Costs '!$BV$7:$BV$102,'Output| Consolidated Summary'!$A81)</f>
        <v>0</v>
      </c>
      <c r="I81" s="89">
        <f>SUMIFS('Calc| Project Costs '!AG$7:AG$102,'Calc| Project Costs '!$BV$7:$BV$102,'Output| Consolidated Summary'!$A81)</f>
        <v>0</v>
      </c>
      <c r="J81" s="88">
        <f t="shared" si="12"/>
        <v>2.4022653209012676E-3</v>
      </c>
    </row>
    <row r="82" spans="1:10" ht="18" customHeight="1" x14ac:dyDescent="0.2">
      <c r="A82" s="885" t="str">
        <f>B82&amp;"-"&amp;D82</f>
        <v>Large consumers-Meters</v>
      </c>
      <c r="B82" s="85" t="s">
        <v>560</v>
      </c>
      <c r="C82" s="801"/>
      <c r="D82" s="86" t="s">
        <v>69</v>
      </c>
      <c r="E82" s="88">
        <f>SUMIFS('Calc| Project Costs '!AC$7:AC$102,'Calc| Project Costs '!$BV$7:$BV$102,'Output| Consolidated Summary'!$A82)</f>
        <v>0</v>
      </c>
      <c r="F82" s="88">
        <f>SUMIFS('Calc| Project Costs '!AD$7:AD$102,'Calc| Project Costs '!$BV$7:$BV$102,'Output| Consolidated Summary'!$A82)</f>
        <v>0</v>
      </c>
      <c r="G82" s="88">
        <f>SUMIFS('Calc| Project Costs '!AE$7:AE$102,'Calc| Project Costs '!$BV$7:$BV$102,'Output| Consolidated Summary'!$A82)</f>
        <v>0</v>
      </c>
      <c r="H82" s="88">
        <f>SUMIFS('Calc| Project Costs '!AF$7:AF$102,'Calc| Project Costs '!$BV$7:$BV$102,'Output| Consolidated Summary'!$A82)</f>
        <v>0</v>
      </c>
      <c r="I82" s="89">
        <f>SUMIFS('Calc| Project Costs '!AG$7:AG$102,'Calc| Project Costs '!$BV$7:$BV$102,'Output| Consolidated Summary'!$A82)</f>
        <v>0</v>
      </c>
      <c r="J82" s="88">
        <f t="shared" si="12"/>
        <v>0</v>
      </c>
    </row>
    <row r="83" spans="1:10" ht="18" customHeight="1" thickBot="1" x14ac:dyDescent="0.25">
      <c r="A83" s="883"/>
      <c r="B83" s="68" t="s">
        <v>561</v>
      </c>
      <c r="C83" s="69"/>
      <c r="D83" s="69"/>
      <c r="E83" s="90">
        <f>SUM(E69:E75,E80:E82)</f>
        <v>0.93598059418692936</v>
      </c>
      <c r="F83" s="91">
        <f t="shared" ref="F83:J83" si="13">SUM(F69:F75,F80:F82)</f>
        <v>2.2194725513002243</v>
      </c>
      <c r="G83" s="91">
        <f t="shared" si="13"/>
        <v>2.019936373509315</v>
      </c>
      <c r="H83" s="91">
        <f t="shared" si="13"/>
        <v>3.233047063192342</v>
      </c>
      <c r="I83" s="100">
        <f t="shared" si="13"/>
        <v>3.2072457519705044</v>
      </c>
      <c r="J83" s="71">
        <f t="shared" si="13"/>
        <v>11.615682334159313</v>
      </c>
    </row>
    <row r="84" spans="1:10" s="29" customFormat="1" x14ac:dyDescent="0.15">
      <c r="A84" s="885"/>
      <c r="B84" s="73" t="s">
        <v>234</v>
      </c>
      <c r="C84" s="75"/>
      <c r="D84" s="73"/>
      <c r="E84" s="73">
        <f>E83-'Calc| Project Costs '!AC102</f>
        <v>0</v>
      </c>
      <c r="F84" s="73">
        <f>F83-'Calc| Project Costs '!AD102</f>
        <v>0</v>
      </c>
      <c r="G84" s="73">
        <f>G83-'Calc| Project Costs '!AE102</f>
        <v>0</v>
      </c>
      <c r="H84" s="73">
        <f>H83-'Calc| Project Costs '!AF102</f>
        <v>0</v>
      </c>
      <c r="I84" s="73">
        <f>I83-'Calc| Project Costs '!AG102</f>
        <v>0</v>
      </c>
      <c r="J84" s="73">
        <f>J83-'Calc| Project Costs '!AH102</f>
        <v>0</v>
      </c>
    </row>
    <row r="85" spans="1:10" x14ac:dyDescent="0.2">
      <c r="A85" s="883"/>
      <c r="B85" s="74"/>
      <c r="C85" s="74"/>
      <c r="D85" s="74"/>
      <c r="E85" s="75"/>
      <c r="F85" s="75"/>
      <c r="G85" s="75"/>
      <c r="H85" s="75"/>
      <c r="I85" s="75"/>
      <c r="J85" s="75"/>
    </row>
    <row r="86" spans="1:10" ht="24" customHeight="1" x14ac:dyDescent="0.2">
      <c r="A86" s="12"/>
      <c r="B86" s="9" t="s">
        <v>565</v>
      </c>
      <c r="C86" s="9"/>
      <c r="D86" s="9"/>
      <c r="E86" s="9"/>
      <c r="F86" s="9"/>
      <c r="G86" s="9"/>
      <c r="H86" s="9"/>
      <c r="I86" s="9"/>
      <c r="J86" s="9"/>
    </row>
    <row r="87" spans="1:10" x14ac:dyDescent="0.2">
      <c r="A87" s="883"/>
      <c r="B87" s="682"/>
      <c r="C87" s="6"/>
      <c r="D87" s="6"/>
      <c r="E87" s="6"/>
      <c r="F87" s="6"/>
      <c r="G87" s="6"/>
      <c r="H87" s="6"/>
      <c r="I87" s="6"/>
      <c r="J87" s="6"/>
    </row>
    <row r="88" spans="1:10" s="61" customFormat="1" ht="31.5" x14ac:dyDescent="0.25">
      <c r="A88" s="884"/>
      <c r="B88" s="909" t="s">
        <v>48</v>
      </c>
      <c r="C88" s="909"/>
      <c r="D88" s="93" t="s">
        <v>47</v>
      </c>
      <c r="E88" s="394" t="s">
        <v>196</v>
      </c>
      <c r="F88" s="248" t="s">
        <v>197</v>
      </c>
      <c r="G88" s="248" t="s">
        <v>198</v>
      </c>
      <c r="H88" s="248" t="s">
        <v>199</v>
      </c>
      <c r="I88" s="442" t="s">
        <v>200</v>
      </c>
      <c r="J88" s="60" t="s">
        <v>220</v>
      </c>
    </row>
    <row r="89" spans="1:10" ht="18" customHeight="1" x14ac:dyDescent="0.2">
      <c r="A89" s="885" t="str">
        <f t="shared" ref="A89:A94" si="14">B89&amp;"-"&amp;D89</f>
        <v>Mains Replacement-Mains</v>
      </c>
      <c r="B89" s="8" t="s">
        <v>59</v>
      </c>
      <c r="C89" s="685"/>
      <c r="D89" s="76" t="s">
        <v>51</v>
      </c>
      <c r="E89" s="482">
        <f>SUMIFS('Calc| Project Costs '!AO$7:AO$102,'Calc| Project Costs '!$BV$7:$BV$102,'Output| Consolidated Summary'!$A89)</f>
        <v>0.82865166873172436</v>
      </c>
      <c r="F89" s="81">
        <f>SUMIFS('Calc| Project Costs '!AP$7:AP$102,'Calc| Project Costs '!$BV$7:$BV$102,'Output| Consolidated Summary'!$A89)</f>
        <v>0.67230785422482398</v>
      </c>
      <c r="G89" s="81">
        <f>SUMIFS('Calc| Project Costs '!AQ$7:AQ$102,'Calc| Project Costs '!$BV$7:$BV$102,'Output| Consolidated Summary'!$A89)</f>
        <v>0.86199557896066592</v>
      </c>
      <c r="H89" s="81">
        <f>SUMIFS('Calc| Project Costs '!AR$7:AR$102,'Calc| Project Costs '!$BV$7:$BV$102,'Output| Consolidated Summary'!$A89)</f>
        <v>0.78519309428628037</v>
      </c>
      <c r="I89" s="483">
        <f>SUMIFS('Calc| Project Costs '!AS$7:AS$102,'Calc| Project Costs '!$BV$7:$BV$102,'Output| Consolidated Summary'!$A89)</f>
        <v>0.90193369825480563</v>
      </c>
      <c r="J89" s="94">
        <f>SUM(E89:I89)</f>
        <v>4.0500818944582999</v>
      </c>
    </row>
    <row r="90" spans="1:10" ht="18" customHeight="1" x14ac:dyDescent="0.2">
      <c r="A90" s="885" t="str">
        <f t="shared" si="14"/>
        <v>Meter Replacement-Meters</v>
      </c>
      <c r="B90" s="66" t="s">
        <v>73</v>
      </c>
      <c r="C90" s="685"/>
      <c r="D90" s="77" t="s">
        <v>69</v>
      </c>
      <c r="E90" s="63">
        <f>SUMIFS('Calc| Project Costs '!AO$7:AO$102,'Calc| Project Costs '!$BV$7:$BV$102,'Output| Consolidated Summary'!$A90)</f>
        <v>0.41182323646104657</v>
      </c>
      <c r="F90" s="64">
        <f>SUMIFS('Calc| Project Costs '!AP$7:AP$102,'Calc| Project Costs '!$BV$7:$BV$102,'Output| Consolidated Summary'!$A90)</f>
        <v>0.27781394744842031</v>
      </c>
      <c r="G90" s="64">
        <f>SUMIFS('Calc| Project Costs '!AQ$7:AQ$102,'Calc| Project Costs '!$BV$7:$BV$102,'Output| Consolidated Summary'!$A90)</f>
        <v>0.33490560886690512</v>
      </c>
      <c r="H90" s="64">
        <f>SUMIFS('Calc| Project Costs '!AR$7:AR$102,'Calc| Project Costs '!$BV$7:$BV$102,'Output| Consolidated Summary'!$A90)</f>
        <v>0.35671394463760597</v>
      </c>
      <c r="I90" s="65">
        <f>SUMIFS('Calc| Project Costs '!AS$7:AS$102,'Calc| Project Costs '!$BV$7:$BV$102,'Output| Consolidated Summary'!$A90)</f>
        <v>0.45572115199768404</v>
      </c>
      <c r="J90" s="94">
        <f>SUM(E90:I90)</f>
        <v>1.836977889411662</v>
      </c>
    </row>
    <row r="91" spans="1:10" ht="18" customHeight="1" x14ac:dyDescent="0.2">
      <c r="A91" s="885" t="str">
        <f t="shared" si="14"/>
        <v>Augmentation-Mains</v>
      </c>
      <c r="B91" s="66" t="s">
        <v>57</v>
      </c>
      <c r="C91" s="685"/>
      <c r="D91" s="76" t="s">
        <v>51</v>
      </c>
      <c r="E91" s="63">
        <f>SUMIFS('Calc| Project Costs '!AO$7:AO$102,'Calc| Project Costs '!$BV$7:$BV$102,'Output| Consolidated Summary'!$A91)</f>
        <v>0</v>
      </c>
      <c r="F91" s="64">
        <f>SUMIFS('Calc| Project Costs '!AP$7:AP$102,'Calc| Project Costs '!$BV$7:$BV$102,'Output| Consolidated Summary'!$A91)</f>
        <v>0.15996355971235982</v>
      </c>
      <c r="G91" s="64">
        <f>SUMIFS('Calc| Project Costs '!AQ$7:AQ$102,'Calc| Project Costs '!$BV$7:$BV$102,'Output| Consolidated Summary'!$A91)</f>
        <v>0</v>
      </c>
      <c r="H91" s="64">
        <f>SUMIFS('Calc| Project Costs '!AR$7:AR$102,'Calc| Project Costs '!$BV$7:$BV$102,'Output| Consolidated Summary'!$A91)</f>
        <v>0.10897782925650819</v>
      </c>
      <c r="I91" s="65">
        <f>SUMIFS('Calc| Project Costs '!AS$7:AS$102,'Calc| Project Costs '!$BV$7:$BV$102,'Output| Consolidated Summary'!$A91)</f>
        <v>0</v>
      </c>
      <c r="J91" s="94">
        <f t="shared" ref="J91:J102" si="15">SUM(E91:I91)</f>
        <v>0.26894138896886799</v>
      </c>
    </row>
    <row r="92" spans="1:10" ht="18" customHeight="1" x14ac:dyDescent="0.2">
      <c r="A92" s="885" t="str">
        <f t="shared" si="14"/>
        <v>Telemetry-Telemetry</v>
      </c>
      <c r="B92" s="66" t="s">
        <v>80</v>
      </c>
      <c r="C92" s="685"/>
      <c r="D92" s="76" t="s">
        <v>80</v>
      </c>
      <c r="E92" s="63">
        <f>SUMIFS('Calc| Project Costs '!AO$7:AO$102,'Calc| Project Costs '!$BV$7:$BV$102,'Output| Consolidated Summary'!$A92)</f>
        <v>6.0803810091088678E-2</v>
      </c>
      <c r="F92" s="64">
        <f>SUMIFS('Calc| Project Costs '!AP$7:AP$102,'Calc| Project Costs '!$BV$7:$BV$102,'Output| Consolidated Summary'!$A92)</f>
        <v>2.7854423108488312E-2</v>
      </c>
      <c r="G92" s="64">
        <f>SUMIFS('Calc| Project Costs '!AQ$7:AQ$102,'Calc| Project Costs '!$BV$7:$BV$102,'Output| Consolidated Summary'!$A92)</f>
        <v>3.2758409923895712E-2</v>
      </c>
      <c r="H92" s="64">
        <f>SUMIFS('Calc| Project Costs '!AR$7:AR$102,'Calc| Project Costs '!$BV$7:$BV$102,'Output| Consolidated Summary'!$A92)</f>
        <v>2.8194743208937681E-2</v>
      </c>
      <c r="I92" s="65">
        <f>SUMIFS('Calc| Project Costs '!AS$7:AS$102,'Calc| Project Costs '!$BV$7:$BV$102,'Output| Consolidated Summary'!$A92)</f>
        <v>3.2743376559839318E-2</v>
      </c>
      <c r="J92" s="94">
        <f t="shared" si="15"/>
        <v>0.18235476289224972</v>
      </c>
    </row>
    <row r="93" spans="1:10" ht="18" customHeight="1" x14ac:dyDescent="0.2">
      <c r="A93" s="885" t="str">
        <f t="shared" si="14"/>
        <v>Regulator-Other Distribution System Equipment</v>
      </c>
      <c r="B93" s="66" t="s">
        <v>489</v>
      </c>
      <c r="C93" s="685"/>
      <c r="D93" s="76" t="s">
        <v>86</v>
      </c>
      <c r="E93" s="63">
        <f>SUMIFS('Calc| Project Costs '!AO$7:AO$102,'Calc| Project Costs '!$BV$7:$BV$102,'Output| Consolidated Summary'!$A93)</f>
        <v>8.2883977406638873E-2</v>
      </c>
      <c r="F93" s="64">
        <f>SUMIFS('Calc| Project Costs '!AP$7:AP$102,'Calc| Project Costs '!$BV$7:$BV$102,'Output| Consolidated Summary'!$A93)</f>
        <v>8.9333050633320088E-2</v>
      </c>
      <c r="G93" s="64">
        <f>SUMIFS('Calc| Project Costs '!AQ$7:AQ$102,'Calc| Project Costs '!$BV$7:$BV$102,'Output| Consolidated Summary'!$A93)</f>
        <v>0.13001556617493787</v>
      </c>
      <c r="H93" s="64">
        <f>SUMIFS('Calc| Project Costs '!AR$7:AR$102,'Calc| Project Costs '!$BV$7:$BV$102,'Output| Consolidated Summary'!$A93)</f>
        <v>0.11355578051558461</v>
      </c>
      <c r="I93" s="65">
        <f>SUMIFS('Calc| Project Costs '!AS$7:AS$102,'Calc| Project Costs '!$BV$7:$BV$102,'Output| Consolidated Summary'!$A93)</f>
        <v>0.14134587692428446</v>
      </c>
      <c r="J93" s="94">
        <f t="shared" si="15"/>
        <v>0.55713425165476593</v>
      </c>
    </row>
    <row r="94" spans="1:10" ht="18" customHeight="1" x14ac:dyDescent="0.2">
      <c r="A94" s="885" t="str">
        <f t="shared" si="14"/>
        <v>IT-IT System</v>
      </c>
      <c r="B94" s="66" t="s">
        <v>501</v>
      </c>
      <c r="C94" s="685"/>
      <c r="D94" s="76" t="s">
        <v>114</v>
      </c>
      <c r="E94" s="63">
        <f>SUMIFS('Calc| Project Costs '!AO$7:AO$102,'Calc| Project Costs '!$BV$7:$BV$102,'Output| Consolidated Summary'!$A94)</f>
        <v>0.58594465148180708</v>
      </c>
      <c r="F94" s="64">
        <f>SUMIFS('Calc| Project Costs '!AP$7:AP$102,'Calc| Project Costs '!$BV$7:$BV$102,'Output| Consolidated Summary'!$A94)</f>
        <v>1.5263623841243319</v>
      </c>
      <c r="G94" s="64">
        <f>SUMIFS('Calc| Project Costs '!AQ$7:AQ$102,'Calc| Project Costs '!$BV$7:$BV$102,'Output| Consolidated Summary'!$A94)</f>
        <v>0.60842585622794942</v>
      </c>
      <c r="H94" s="64">
        <f>SUMIFS('Calc| Project Costs '!AR$7:AR$102,'Calc| Project Costs '!$BV$7:$BV$102,'Output| Consolidated Summary'!$A94)</f>
        <v>0.98010800773030504</v>
      </c>
      <c r="I94" s="65">
        <f>SUMIFS('Calc| Project Costs '!AS$7:AS$102,'Calc| Project Costs '!$BV$7:$BV$102,'Output| Consolidated Summary'!$A94)</f>
        <v>0.46985660418346931</v>
      </c>
      <c r="J94" s="94">
        <f t="shared" si="15"/>
        <v>4.1706975037478626</v>
      </c>
    </row>
    <row r="95" spans="1:10" ht="18" customHeight="1" x14ac:dyDescent="0.2">
      <c r="A95" s="885"/>
      <c r="B95" s="78" t="s">
        <v>461</v>
      </c>
      <c r="C95" s="685"/>
      <c r="D95" s="76"/>
      <c r="E95" s="98">
        <f>SUM(E96:E99)</f>
        <v>1.4992625739245327</v>
      </c>
      <c r="F95" s="84">
        <f>SUM(F96:F99)</f>
        <v>1.4099385576699097</v>
      </c>
      <c r="G95" s="84">
        <f>SUM(G96:G99)</f>
        <v>1.5606774145365272</v>
      </c>
      <c r="H95" s="84">
        <f>SUM(H96:H99)</f>
        <v>1.3763922441241827</v>
      </c>
      <c r="I95" s="99">
        <f>SUM(I96:I99)</f>
        <v>1.4974510839258008</v>
      </c>
      <c r="J95" s="94">
        <f t="shared" si="15"/>
        <v>7.3437218741809538</v>
      </c>
    </row>
    <row r="96" spans="1:10" ht="18" customHeight="1" x14ac:dyDescent="0.2">
      <c r="A96" s="885" t="str">
        <f>$B$95&amp;"-"&amp;D96</f>
        <v>Growth Assets-Mains</v>
      </c>
      <c r="B96" s="685"/>
      <c r="C96" s="79" t="s">
        <v>557</v>
      </c>
      <c r="D96" s="80" t="s">
        <v>51</v>
      </c>
      <c r="E96" s="63">
        <f>SUMIFS('Calc| Project Costs '!AO$7:AO$102,'Calc| Project Costs '!$BV$7:$BV$102,'Output| Consolidated Summary'!$A96)</f>
        <v>0.3301755300943286</v>
      </c>
      <c r="F96" s="64">
        <f>SUMIFS('Calc| Project Costs '!AP$7:AP$102,'Calc| Project Costs '!$BV$7:$BV$102,'Output| Consolidated Summary'!$A96)</f>
        <v>0.26899509091727619</v>
      </c>
      <c r="G96" s="64">
        <f>SUMIFS('Calc| Project Costs '!AQ$7:AQ$102,'Calc| Project Costs '!$BV$7:$BV$102,'Output| Consolidated Summary'!$A96)</f>
        <v>0.34523595894375481</v>
      </c>
      <c r="H96" s="64">
        <f>SUMIFS('Calc| Project Costs '!AR$7:AR$102,'Calc| Project Costs '!$BV$7:$BV$102,'Output| Consolidated Summary'!$A96)</f>
        <v>0.30518877368792785</v>
      </c>
      <c r="I96" s="65">
        <f>SUMIFS('Calc| Project Costs '!AS$7:AS$102,'Calc| Project Costs '!$BV$7:$BV$102,'Output| Consolidated Summary'!$A96)</f>
        <v>0.33248266061895904</v>
      </c>
      <c r="J96" s="95">
        <f t="shared" si="15"/>
        <v>1.5820780142622464</v>
      </c>
    </row>
    <row r="97" spans="1:34" ht="18" customHeight="1" x14ac:dyDescent="0.2">
      <c r="A97" s="885" t="str">
        <f>$B$95&amp;"-"&amp;D97</f>
        <v>Growth Assets-Inlets</v>
      </c>
      <c r="B97" s="685"/>
      <c r="C97" s="82" t="s">
        <v>558</v>
      </c>
      <c r="D97" s="77" t="s">
        <v>63</v>
      </c>
      <c r="E97" s="63">
        <f>SUMIFS('Calc| Project Costs '!AO$7:AO$102,'Calc| Project Costs '!$BV$7:$BV$102,'Output| Consolidated Summary'!$A97)</f>
        <v>1.0205688263621238</v>
      </c>
      <c r="F97" s="64">
        <f>SUMIFS('Calc| Project Costs '!AP$7:AP$102,'Calc| Project Costs '!$BV$7:$BV$102,'Output| Consolidated Summary'!$A97)</f>
        <v>0.83029009670250009</v>
      </c>
      <c r="G97" s="64">
        <f>SUMIFS('Calc| Project Costs '!AQ$7:AQ$102,'Calc| Project Costs '!$BV$7:$BV$102,'Output| Consolidated Summary'!$A97)</f>
        <v>1.0638540661680282</v>
      </c>
      <c r="H97" s="64">
        <f>SUMIFS('Calc| Project Costs '!AR$7:AR$102,'Calc| Project Costs '!$BV$7:$BV$102,'Output| Consolidated Summary'!$A97)</f>
        <v>0.93829899325133292</v>
      </c>
      <c r="I97" s="65">
        <f>SUMIFS('Calc| Project Costs '!AS$7:AS$102,'Calc| Project Costs '!$BV$7:$BV$102,'Output| Consolidated Summary'!$A97)</f>
        <v>1.0200928261284343</v>
      </c>
      <c r="J97" s="94">
        <f t="shared" si="15"/>
        <v>4.8731048086124193</v>
      </c>
    </row>
    <row r="98" spans="1:34" ht="18" customHeight="1" x14ac:dyDescent="0.2">
      <c r="A98" s="885" t="str">
        <f>$B$95&amp;"-"&amp;D98</f>
        <v>Growth Assets-Meters</v>
      </c>
      <c r="B98" s="685"/>
      <c r="C98" s="82" t="s">
        <v>559</v>
      </c>
      <c r="D98" s="77" t="s">
        <v>69</v>
      </c>
      <c r="E98" s="63">
        <f>SUMIFS('Calc| Project Costs '!AO$7:AO$102,'Calc| Project Costs '!$BV$7:$BV$102,'Output| Consolidated Summary'!$A98)</f>
        <v>0.14851821746808033</v>
      </c>
      <c r="F98" s="64">
        <f>SUMIFS('Calc| Project Costs '!AP$7:AP$102,'Calc| Project Costs '!$BV$7:$BV$102,'Output| Consolidated Summary'!$A98)</f>
        <v>0.11995407792802532</v>
      </c>
      <c r="G98" s="64">
        <f>SUMIFS('Calc| Project Costs '!AQ$7:AQ$102,'Calc| Project Costs '!$BV$7:$BV$102,'Output| Consolidated Summary'!$A98)</f>
        <v>0.15158738942474415</v>
      </c>
      <c r="H98" s="64">
        <f>SUMIFS('Calc| Project Costs '!AR$7:AR$102,'Calc| Project Costs '!$BV$7:$BV$102,'Output| Consolidated Summary'!$A98)</f>
        <v>0.13290447718492196</v>
      </c>
      <c r="I98" s="65">
        <f>SUMIFS('Calc| Project Costs '!AS$7:AS$102,'Calc| Project Costs '!$BV$7:$BV$102,'Output| Consolidated Summary'!$A98)</f>
        <v>0.14487559717840751</v>
      </c>
      <c r="J98" s="94">
        <f t="shared" si="15"/>
        <v>0.69783975918417918</v>
      </c>
    </row>
    <row r="99" spans="1:34" ht="18" customHeight="1" x14ac:dyDescent="0.2">
      <c r="A99" s="885" t="str">
        <f>$C$99&amp;"-"&amp;D99</f>
        <v>Growth new areas-Mains</v>
      </c>
      <c r="B99" s="686"/>
      <c r="C99" s="83" t="s">
        <v>432</v>
      </c>
      <c r="D99" s="76" t="s">
        <v>51</v>
      </c>
      <c r="E99" s="98">
        <f>SUMIFS('Calc| Project Costs '!AO$7:AO$102,'Calc| Project Costs '!$BV$7:$BV$102,'Output| Consolidated Summary'!$A99)</f>
        <v>0</v>
      </c>
      <c r="F99" s="84">
        <f>SUMIFS('Calc| Project Costs '!AP$7:AP$102,'Calc| Project Costs '!$BV$7:$BV$102,'Output| Consolidated Summary'!$A99)</f>
        <v>0.1906992921221082</v>
      </c>
      <c r="G99" s="84">
        <f>SUMIFS('Calc| Project Costs '!AQ$7:AQ$102,'Calc| Project Costs '!$BV$7:$BV$102,'Output| Consolidated Summary'!$A99)</f>
        <v>0</v>
      </c>
      <c r="H99" s="84">
        <f>SUMIFS('Calc| Project Costs '!AR$7:AR$102,'Calc| Project Costs '!$BV$7:$BV$102,'Output| Consolidated Summary'!$A99)</f>
        <v>0</v>
      </c>
      <c r="I99" s="99">
        <f>SUMIFS('Calc| Project Costs '!AS$7:AS$102,'Calc| Project Costs '!$BV$7:$BV$102,'Output| Consolidated Summary'!$A99)</f>
        <v>0</v>
      </c>
      <c r="J99" s="96">
        <f t="shared" si="15"/>
        <v>0.1906992921221082</v>
      </c>
    </row>
    <row r="100" spans="1:34" ht="18" customHeight="1" x14ac:dyDescent="0.2">
      <c r="A100" s="885" t="str">
        <f>B100&amp;"-"&amp;D100</f>
        <v>Other Distribution System-Other Distribution System Equipment</v>
      </c>
      <c r="B100" s="85" t="s">
        <v>87</v>
      </c>
      <c r="C100" s="801"/>
      <c r="D100" s="86" t="s">
        <v>86</v>
      </c>
      <c r="E100" s="87">
        <f>SUMIFS('Calc| Project Costs '!AO$7:AO$102,'Calc| Project Costs '!$BV$7:$BV$102,'Output| Consolidated Summary'!$A100)</f>
        <v>0.77410838357104939</v>
      </c>
      <c r="F100" s="88">
        <f>SUMIFS('Calc| Project Costs '!AP$7:AP$102,'Calc| Project Costs '!$BV$7:$BV$102,'Output| Consolidated Summary'!$A100)</f>
        <v>0.66771488546298108</v>
      </c>
      <c r="G100" s="88">
        <f>SUMIFS('Calc| Project Costs '!AQ$7:AQ$102,'Calc| Project Costs '!$BV$7:$BV$102,'Output| Consolidated Summary'!$A100)</f>
        <v>0.79800832032821301</v>
      </c>
      <c r="H100" s="88">
        <f>SUMIFS('Calc| Project Costs '!AR$7:AR$102,'Calc| Project Costs '!$BV$7:$BV$102,'Output| Consolidated Summary'!$A100)</f>
        <v>0.76779125526046843</v>
      </c>
      <c r="I100" s="89">
        <f>SUMIFS('Calc| Project Costs '!AS$7:AS$102,'Calc| Project Costs '!$BV$7:$BV$102,'Output| Consolidated Summary'!$A100)</f>
        <v>0.80749650655553784</v>
      </c>
      <c r="J100" s="88">
        <f t="shared" si="15"/>
        <v>3.8151193511782497</v>
      </c>
    </row>
    <row r="101" spans="1:34" ht="18" customHeight="1" x14ac:dyDescent="0.2">
      <c r="A101" s="885" t="str">
        <f>B101&amp;"-"&amp;D101</f>
        <v>Other Non-Distribution System-Other Assets</v>
      </c>
      <c r="B101" s="85" t="s">
        <v>111</v>
      </c>
      <c r="C101" s="801"/>
      <c r="D101" s="86" t="s">
        <v>110</v>
      </c>
      <c r="E101" s="87">
        <f>SUMIFS('Calc| Project Costs '!AO$7:AO$102,'Calc| Project Costs '!$BV$7:$BV$102,'Output| Consolidated Summary'!$A101)</f>
        <v>0.1675575921563508</v>
      </c>
      <c r="F101" s="88">
        <f>SUMIFS('Calc| Project Costs '!AP$7:AP$102,'Calc| Project Costs '!$BV$7:$BV$102,'Output| Consolidated Summary'!$A101)</f>
        <v>4.1741801168502901E-2</v>
      </c>
      <c r="G101" s="88">
        <f>SUMIFS('Calc| Project Costs '!AQ$7:AQ$102,'Calc| Project Costs '!$BV$7:$BV$102,'Output| Consolidated Summary'!$A101)</f>
        <v>6.5477665881868943E-2</v>
      </c>
      <c r="H101" s="88">
        <f>SUMIFS('Calc| Project Costs '!AR$7:AR$102,'Calc| Project Costs '!$BV$7:$BV$102,'Output| Consolidated Summary'!$A101)</f>
        <v>6.9142461936116034E-2</v>
      </c>
      <c r="I101" s="89">
        <f>SUMIFS('Calc| Project Costs '!AS$7:AS$102,'Calc| Project Costs '!$BV$7:$BV$102,'Output| Consolidated Summary'!$A101)</f>
        <v>2.3652477593187438E-2</v>
      </c>
      <c r="J101" s="88">
        <f t="shared" si="15"/>
        <v>0.36757199873602608</v>
      </c>
    </row>
    <row r="102" spans="1:34" ht="18" customHeight="1" x14ac:dyDescent="0.2">
      <c r="A102" s="885" t="str">
        <f>B102&amp;"-"&amp;D102</f>
        <v>Large consumers-Meters</v>
      </c>
      <c r="B102" s="85" t="s">
        <v>560</v>
      </c>
      <c r="C102" s="801"/>
      <c r="D102" s="86" t="s">
        <v>69</v>
      </c>
      <c r="E102" s="87">
        <f>SUMIFS('Calc| Project Costs '!AO$7:AO$102,'Calc| Project Costs '!$BV$7:$BV$102,'Output| Consolidated Summary'!$A102)</f>
        <v>0</v>
      </c>
      <c r="F102" s="88">
        <f>SUMIFS('Calc| Project Costs '!AP$7:AP$102,'Calc| Project Costs '!$BV$7:$BV$102,'Output| Consolidated Summary'!$A102)</f>
        <v>0</v>
      </c>
      <c r="G102" s="88">
        <f>SUMIFS('Calc| Project Costs '!AQ$7:AQ$102,'Calc| Project Costs '!$BV$7:$BV$102,'Output| Consolidated Summary'!$A102)</f>
        <v>0</v>
      </c>
      <c r="H102" s="88">
        <f>SUMIFS('Calc| Project Costs '!AR$7:AR$102,'Calc| Project Costs '!$BV$7:$BV$102,'Output| Consolidated Summary'!$A102)</f>
        <v>0</v>
      </c>
      <c r="I102" s="89">
        <f>SUMIFS('Calc| Project Costs '!AS$7:AS$102,'Calc| Project Costs '!$BV$7:$BV$102,'Output| Consolidated Summary'!$A102)</f>
        <v>0</v>
      </c>
      <c r="J102" s="88">
        <f t="shared" si="15"/>
        <v>0</v>
      </c>
    </row>
    <row r="103" spans="1:34" ht="18" customHeight="1" thickBot="1" x14ac:dyDescent="0.25">
      <c r="A103" s="883"/>
      <c r="B103" s="68" t="s">
        <v>561</v>
      </c>
      <c r="C103" s="69"/>
      <c r="D103" s="69"/>
      <c r="E103" s="90">
        <f>SUM(E89:E95,E100:E102)</f>
        <v>4.4110358938242387</v>
      </c>
      <c r="F103" s="91">
        <f t="shared" ref="F103:J103" si="16">SUM(F89:F95,F100:F102)</f>
        <v>4.8730304635531381</v>
      </c>
      <c r="G103" s="91">
        <f t="shared" si="16"/>
        <v>4.3922644209009638</v>
      </c>
      <c r="H103" s="91">
        <f t="shared" si="16"/>
        <v>4.5860693609559897</v>
      </c>
      <c r="I103" s="91">
        <f t="shared" si="16"/>
        <v>4.3302007759946086</v>
      </c>
      <c r="J103" s="70">
        <f t="shared" si="16"/>
        <v>22.592600915228939</v>
      </c>
    </row>
    <row r="104" spans="1:34" s="29" customFormat="1" x14ac:dyDescent="0.15">
      <c r="A104" s="885"/>
      <c r="B104" s="73" t="s">
        <v>234</v>
      </c>
      <c r="C104" s="75"/>
      <c r="D104" s="73"/>
      <c r="E104" s="73">
        <f>E103-'Calc| Project Costs '!AO102</f>
        <v>0</v>
      </c>
      <c r="F104" s="73">
        <f>F103-'Calc| Project Costs '!AP102</f>
        <v>0</v>
      </c>
      <c r="G104" s="73">
        <f>G103-'Calc| Project Costs '!AQ102</f>
        <v>0</v>
      </c>
      <c r="H104" s="73">
        <f>H103-'Calc| Project Costs '!AR102</f>
        <v>0</v>
      </c>
      <c r="I104" s="73">
        <f>I103-'Calc| Project Costs '!AS102</f>
        <v>0</v>
      </c>
      <c r="J104" s="73">
        <f>J103-'Calc| Project Costs '!AT102</f>
        <v>0</v>
      </c>
    </row>
    <row r="105" spans="1:34" s="842" customFormat="1" x14ac:dyDescent="0.2">
      <c r="A105" s="883"/>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row>
    <row r="106" spans="1:34" s="842" customFormat="1" x14ac:dyDescent="0.2">
      <c r="A106" s="883"/>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row>
    <row r="107" spans="1:34" s="842" customFormat="1" x14ac:dyDescent="0.2">
      <c r="A107" s="883"/>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row>
  </sheetData>
  <mergeCells count="6">
    <mergeCell ref="B88:C88"/>
    <mergeCell ref="B8:C8"/>
    <mergeCell ref="B4:C4"/>
    <mergeCell ref="B28:C28"/>
    <mergeCell ref="B48:C48"/>
    <mergeCell ref="B68:C68"/>
  </mergeCells>
  <hyperlinks>
    <hyperlink ref="B3" location="Contents!A1" display="Contents!A1" xr:uid="{00000000-0004-0000-0E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13E-CE23-4DA9-99DC-0D26FE25A779}">
  <sheetPr>
    <tabColor theme="5"/>
  </sheetPr>
  <dimension ref="A2:DD139"/>
  <sheetViews>
    <sheetView topLeftCell="A5" zoomScale="90" zoomScaleNormal="90" workbookViewId="0">
      <pane ySplit="2" topLeftCell="A7" activePane="bottomLeft" state="frozen"/>
      <selection activeCell="A6" sqref="A6"/>
      <selection pane="bottomLeft" activeCell="H19" sqref="H19"/>
    </sheetView>
  </sheetViews>
  <sheetFormatPr defaultColWidth="9.140625" defaultRowHeight="14.25" outlineLevelCol="1" x14ac:dyDescent="0.2"/>
  <cols>
    <col min="1" max="1" width="3.140625" style="314" customWidth="1"/>
    <col min="2" max="2" width="36.28515625" style="383" bestFit="1" customWidth="1"/>
    <col min="3" max="3" width="6" style="383" bestFit="1" customWidth="1"/>
    <col min="4" max="4" width="6" style="383" customWidth="1"/>
    <col min="5" max="5" width="11.7109375" style="383" bestFit="1" customWidth="1"/>
    <col min="6" max="23" width="10.7109375" style="383" customWidth="1"/>
    <col min="24" max="24" width="12.7109375" style="383" bestFit="1" customWidth="1"/>
    <col min="25" max="30" width="10.7109375" style="383" hidden="1" customWidth="1"/>
    <col min="31" max="36" width="10.7109375" style="383" customWidth="1"/>
    <col min="37" max="41" width="9.28515625" style="314" bestFit="1" customWidth="1"/>
    <col min="42" max="42" width="9.42578125" style="314" bestFit="1" customWidth="1"/>
    <col min="43" max="48" width="9.140625" style="314"/>
    <col min="49" max="49" width="10.85546875" style="314" bestFit="1" customWidth="1"/>
    <col min="50" max="53" width="9.140625" style="314"/>
    <col min="54" max="54" width="11.140625" style="314" customWidth="1"/>
    <col min="55" max="59" width="9.140625" style="314"/>
    <col min="60" max="60" width="9.85546875" style="314" bestFit="1" customWidth="1"/>
    <col min="61" max="71" width="0" style="314" hidden="1" customWidth="1" outlineLevel="1"/>
    <col min="72" max="83" width="9.140625" style="314" hidden="1" customWidth="1" outlineLevel="1"/>
    <col min="84" max="84" width="9.85546875" style="314" hidden="1" customWidth="1" outlineLevel="1"/>
    <col min="85" max="90" width="9.140625" style="314" hidden="1" customWidth="1" outlineLevel="1"/>
    <col min="91" max="91" width="9.28515625" style="314" hidden="1" customWidth="1" outlineLevel="1"/>
    <col min="92" max="95" width="9.42578125" style="314" hidden="1" customWidth="1" outlineLevel="1"/>
    <col min="96" max="96" width="9.28515625" style="314" hidden="1" customWidth="1" outlineLevel="1"/>
    <col min="97" max="97" width="2.5703125" style="314" customWidth="1" collapsed="1"/>
    <col min="98" max="98" width="12.5703125" style="314" bestFit="1" customWidth="1"/>
    <col min="99" max="99" width="16.5703125" style="314" bestFit="1" customWidth="1"/>
    <col min="100" max="100" width="10.28515625" style="314" bestFit="1" customWidth="1"/>
    <col min="101" max="101" width="2.5703125" style="314" customWidth="1"/>
    <col min="102" max="102" width="20.85546875" style="391" bestFit="1" customWidth="1"/>
    <col min="103" max="103" width="39.28515625" style="391" bestFit="1" customWidth="1"/>
    <col min="104" max="104" width="24.28515625" style="391" bestFit="1" customWidth="1"/>
    <col min="105" max="105" width="60.42578125" style="391" bestFit="1" customWidth="1"/>
    <col min="106" max="106" width="35.7109375" style="391" bestFit="1" customWidth="1"/>
    <col min="107" max="108" width="36.140625" style="391" bestFit="1" customWidth="1"/>
    <col min="109" max="109" width="4.7109375" style="314" customWidth="1"/>
    <col min="110" max="16384" width="9.140625" style="314"/>
  </cols>
  <sheetData>
    <row r="2" spans="1:108" ht="27" hidden="1" customHeight="1" x14ac:dyDescent="0.2">
      <c r="A2" s="682"/>
      <c r="B2" s="2" t="s">
        <v>440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row>
    <row r="3" spans="1:108" ht="13.5" hidden="1" customHeight="1" x14ac:dyDescent="0.2">
      <c r="A3" s="682"/>
      <c r="B3" s="5" t="s">
        <v>46</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row>
    <row r="4" spans="1:108" ht="13.5" hidden="1" customHeight="1" x14ac:dyDescent="0.2">
      <c r="A4" s="68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row>
    <row r="5" spans="1:108" x14ac:dyDescent="0.2">
      <c r="A5" s="897"/>
      <c r="B5" s="897" t="s">
        <v>50</v>
      </c>
      <c r="C5" s="315"/>
      <c r="D5" s="315"/>
      <c r="E5" s="911" t="s">
        <v>566</v>
      </c>
      <c r="F5" s="911" t="s">
        <v>567</v>
      </c>
      <c r="G5" s="912" t="s">
        <v>568</v>
      </c>
      <c r="H5" s="913"/>
      <c r="I5" s="913"/>
      <c r="J5" s="913"/>
      <c r="K5" s="913"/>
      <c r="L5" s="914"/>
      <c r="M5" s="912" t="s">
        <v>569</v>
      </c>
      <c r="N5" s="913"/>
      <c r="O5" s="913"/>
      <c r="P5" s="913"/>
      <c r="Q5" s="913"/>
      <c r="R5" s="914"/>
      <c r="S5" s="912" t="s">
        <v>570</v>
      </c>
      <c r="T5" s="913"/>
      <c r="U5" s="913"/>
      <c r="V5" s="913"/>
      <c r="W5" s="913"/>
      <c r="X5" s="914"/>
      <c r="Y5" s="912" t="s">
        <v>571</v>
      </c>
      <c r="Z5" s="913"/>
      <c r="AA5" s="913"/>
      <c r="AB5" s="913"/>
      <c r="AC5" s="913"/>
      <c r="AD5" s="914"/>
      <c r="AE5" s="396" t="s">
        <v>572</v>
      </c>
      <c r="AF5" s="397" t="s">
        <v>572</v>
      </c>
      <c r="AG5" s="397" t="s">
        <v>572</v>
      </c>
      <c r="AH5" s="397" t="s">
        <v>573</v>
      </c>
      <c r="AI5" s="397" t="s">
        <v>573</v>
      </c>
      <c r="AJ5" s="398"/>
      <c r="AK5" s="915" t="s">
        <v>444</v>
      </c>
      <c r="AL5" s="916"/>
      <c r="AM5" s="916"/>
      <c r="AN5" s="916"/>
      <c r="AO5" s="916"/>
      <c r="AP5" s="917"/>
      <c r="AQ5" s="915" t="s">
        <v>574</v>
      </c>
      <c r="AR5" s="916"/>
      <c r="AS5" s="916"/>
      <c r="AT5" s="916"/>
      <c r="AU5" s="916"/>
      <c r="AV5" s="917"/>
      <c r="AW5" s="915" t="s">
        <v>575</v>
      </c>
      <c r="AX5" s="918"/>
      <c r="AY5" s="918"/>
      <c r="AZ5" s="918"/>
      <c r="BA5" s="918"/>
      <c r="BB5" s="919"/>
      <c r="BC5" s="915" t="s">
        <v>576</v>
      </c>
      <c r="BD5" s="918"/>
      <c r="BE5" s="918"/>
      <c r="BF5" s="918"/>
      <c r="BG5" s="918"/>
      <c r="BH5" s="919"/>
      <c r="BI5" s="908" t="s">
        <v>577</v>
      </c>
      <c r="BJ5" s="903"/>
      <c r="BK5" s="903"/>
      <c r="BL5" s="903"/>
      <c r="BM5" s="903"/>
      <c r="BN5" s="903"/>
      <c r="BO5" s="903" t="s">
        <v>578</v>
      </c>
      <c r="BP5" s="903"/>
      <c r="BQ5" s="903"/>
      <c r="BR5" s="903"/>
      <c r="BS5" s="903"/>
      <c r="BT5" s="903"/>
      <c r="BU5" s="903" t="s">
        <v>579</v>
      </c>
      <c r="BV5" s="903"/>
      <c r="BW5" s="903"/>
      <c r="BX5" s="903"/>
      <c r="BY5" s="903"/>
      <c r="BZ5" s="903"/>
      <c r="CA5" s="910" t="s">
        <v>580</v>
      </c>
      <c r="CB5" s="910"/>
      <c r="CC5" s="910"/>
      <c r="CD5" s="910"/>
      <c r="CE5" s="910"/>
      <c r="CF5" s="910"/>
      <c r="CG5" s="898" t="s">
        <v>581</v>
      </c>
      <c r="CH5" s="898"/>
      <c r="CI5" s="898"/>
      <c r="CJ5" s="898"/>
      <c r="CK5" s="898"/>
      <c r="CL5" s="898"/>
      <c r="CM5" s="903" t="s">
        <v>582</v>
      </c>
      <c r="CN5" s="903"/>
      <c r="CO5" s="903"/>
      <c r="CP5" s="903"/>
      <c r="CQ5" s="903"/>
      <c r="CR5" s="903"/>
      <c r="CS5" s="682"/>
      <c r="CT5" s="898" t="s">
        <v>454</v>
      </c>
      <c r="CU5" s="898"/>
      <c r="CV5" s="898"/>
      <c r="CW5" s="682"/>
      <c r="CX5" s="898" t="s">
        <v>455</v>
      </c>
      <c r="CY5" s="898"/>
      <c r="CZ5" s="898"/>
      <c r="DA5" s="898"/>
      <c r="DB5" s="317"/>
      <c r="DC5" s="317"/>
      <c r="DD5" s="317"/>
    </row>
    <row r="6" spans="1:108" x14ac:dyDescent="0.2">
      <c r="A6" s="897"/>
      <c r="B6" s="897"/>
      <c r="C6" s="315" t="s">
        <v>583</v>
      </c>
      <c r="D6" s="315" t="s">
        <v>584</v>
      </c>
      <c r="E6" s="911"/>
      <c r="F6" s="897"/>
      <c r="G6" s="403" t="s">
        <v>175</v>
      </c>
      <c r="H6" s="404" t="s">
        <v>173</v>
      </c>
      <c r="I6" s="404" t="s">
        <v>171</v>
      </c>
      <c r="J6" s="404" t="s">
        <v>169</v>
      </c>
      <c r="K6" s="404" t="s">
        <v>193</v>
      </c>
      <c r="L6" s="399" t="s">
        <v>243</v>
      </c>
      <c r="M6" s="403" t="s">
        <v>175</v>
      </c>
      <c r="N6" s="404" t="s">
        <v>173</v>
      </c>
      <c r="O6" s="404" t="s">
        <v>171</v>
      </c>
      <c r="P6" s="404" t="s">
        <v>169</v>
      </c>
      <c r="Q6" s="404" t="s">
        <v>193</v>
      </c>
      <c r="R6" s="399" t="s">
        <v>243</v>
      </c>
      <c r="S6" s="403" t="s">
        <v>175</v>
      </c>
      <c r="T6" s="404" t="s">
        <v>173</v>
      </c>
      <c r="U6" s="404" t="s">
        <v>171</v>
      </c>
      <c r="V6" s="404" t="s">
        <v>169</v>
      </c>
      <c r="W6" s="404" t="s">
        <v>193</v>
      </c>
      <c r="X6" s="399" t="s">
        <v>243</v>
      </c>
      <c r="Y6" s="403" t="s">
        <v>175</v>
      </c>
      <c r="Z6" s="404" t="s">
        <v>173</v>
      </c>
      <c r="AA6" s="404" t="s">
        <v>171</v>
      </c>
      <c r="AB6" s="404" t="s">
        <v>169</v>
      </c>
      <c r="AC6" s="404" t="s">
        <v>193</v>
      </c>
      <c r="AD6" s="399" t="s">
        <v>243</v>
      </c>
      <c r="AE6" s="403" t="s">
        <v>175</v>
      </c>
      <c r="AF6" s="404" t="s">
        <v>173</v>
      </c>
      <c r="AG6" s="404" t="s">
        <v>171</v>
      </c>
      <c r="AH6" s="404" t="s">
        <v>169</v>
      </c>
      <c r="AI6" s="404" t="s">
        <v>193</v>
      </c>
      <c r="AJ6" s="399" t="s">
        <v>243</v>
      </c>
      <c r="AK6" s="400" t="s">
        <v>196</v>
      </c>
      <c r="AL6" s="401" t="s">
        <v>197</v>
      </c>
      <c r="AM6" s="401" t="s">
        <v>198</v>
      </c>
      <c r="AN6" s="401" t="s">
        <v>199</v>
      </c>
      <c r="AO6" s="401" t="s">
        <v>200</v>
      </c>
      <c r="AP6" s="402" t="s">
        <v>243</v>
      </c>
      <c r="AQ6" s="400" t="s">
        <v>196</v>
      </c>
      <c r="AR6" s="401" t="s">
        <v>197</v>
      </c>
      <c r="AS6" s="401" t="s">
        <v>198</v>
      </c>
      <c r="AT6" s="401" t="s">
        <v>199</v>
      </c>
      <c r="AU6" s="401" t="s">
        <v>200</v>
      </c>
      <c r="AV6" s="402" t="s">
        <v>243</v>
      </c>
      <c r="AW6" s="400" t="s">
        <v>196</v>
      </c>
      <c r="AX6" s="401" t="s">
        <v>197</v>
      </c>
      <c r="AY6" s="401" t="s">
        <v>198</v>
      </c>
      <c r="AZ6" s="401" t="s">
        <v>199</v>
      </c>
      <c r="BA6" s="401" t="s">
        <v>200</v>
      </c>
      <c r="BB6" s="402" t="s">
        <v>243</v>
      </c>
      <c r="BC6" s="400" t="s">
        <v>196</v>
      </c>
      <c r="BD6" s="401" t="s">
        <v>197</v>
      </c>
      <c r="BE6" s="401" t="s">
        <v>198</v>
      </c>
      <c r="BF6" s="401" t="s">
        <v>199</v>
      </c>
      <c r="BG6" s="401" t="s">
        <v>200</v>
      </c>
      <c r="BH6" s="402" t="s">
        <v>243</v>
      </c>
      <c r="BI6" s="316" t="s">
        <v>196</v>
      </c>
      <c r="BJ6" s="316" t="s">
        <v>197</v>
      </c>
      <c r="BK6" s="316" t="s">
        <v>198</v>
      </c>
      <c r="BL6" s="316" t="s">
        <v>199</v>
      </c>
      <c r="BM6" s="316" t="s">
        <v>200</v>
      </c>
      <c r="BN6" s="318" t="s">
        <v>243</v>
      </c>
      <c r="BO6" s="316" t="s">
        <v>196</v>
      </c>
      <c r="BP6" s="316" t="s">
        <v>197</v>
      </c>
      <c r="BQ6" s="316" t="s">
        <v>198</v>
      </c>
      <c r="BR6" s="316" t="s">
        <v>199</v>
      </c>
      <c r="BS6" s="316" t="s">
        <v>200</v>
      </c>
      <c r="BT6" s="318" t="s">
        <v>243</v>
      </c>
      <c r="BU6" s="316" t="s">
        <v>196</v>
      </c>
      <c r="BV6" s="316" t="s">
        <v>197</v>
      </c>
      <c r="BW6" s="316" t="s">
        <v>198</v>
      </c>
      <c r="BX6" s="316" t="s">
        <v>199</v>
      </c>
      <c r="BY6" s="316" t="s">
        <v>200</v>
      </c>
      <c r="BZ6" s="318" t="s">
        <v>243</v>
      </c>
      <c r="CA6" s="316" t="s">
        <v>196</v>
      </c>
      <c r="CB6" s="316" t="s">
        <v>197</v>
      </c>
      <c r="CC6" s="316" t="s">
        <v>198</v>
      </c>
      <c r="CD6" s="316" t="s">
        <v>199</v>
      </c>
      <c r="CE6" s="316" t="s">
        <v>200</v>
      </c>
      <c r="CF6" s="318" t="s">
        <v>243</v>
      </c>
      <c r="CG6" s="316" t="s">
        <v>196</v>
      </c>
      <c r="CH6" s="316" t="s">
        <v>197</v>
      </c>
      <c r="CI6" s="316" t="s">
        <v>198</v>
      </c>
      <c r="CJ6" s="316" t="s">
        <v>199</v>
      </c>
      <c r="CK6" s="316" t="s">
        <v>200</v>
      </c>
      <c r="CL6" s="318" t="s">
        <v>243</v>
      </c>
      <c r="CM6" s="316" t="s">
        <v>196</v>
      </c>
      <c r="CN6" s="316" t="s">
        <v>197</v>
      </c>
      <c r="CO6" s="316" t="s">
        <v>198</v>
      </c>
      <c r="CP6" s="316" t="s">
        <v>199</v>
      </c>
      <c r="CQ6" s="316" t="s">
        <v>200</v>
      </c>
      <c r="CR6" s="318" t="s">
        <v>243</v>
      </c>
      <c r="CS6" s="682"/>
      <c r="CT6" s="317" t="s">
        <v>201</v>
      </c>
      <c r="CU6" s="317" t="s">
        <v>202</v>
      </c>
      <c r="CV6" s="317" t="s">
        <v>456</v>
      </c>
      <c r="CW6" s="682"/>
      <c r="CX6" s="317" t="s">
        <v>585</v>
      </c>
      <c r="CY6" s="317" t="s">
        <v>586</v>
      </c>
      <c r="CZ6" s="317" t="s">
        <v>587</v>
      </c>
      <c r="DA6" s="317" t="s">
        <v>458</v>
      </c>
      <c r="DB6" s="317" t="s">
        <v>588</v>
      </c>
      <c r="DC6" s="317" t="s">
        <v>589</v>
      </c>
      <c r="DD6" s="317" t="s">
        <v>590</v>
      </c>
    </row>
    <row r="7" spans="1:108" x14ac:dyDescent="0.2">
      <c r="A7" s="363" t="s">
        <v>432</v>
      </c>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45"/>
      <c r="AL7" s="345"/>
      <c r="AM7" s="345"/>
      <c r="AN7" s="345"/>
      <c r="AO7" s="345"/>
      <c r="AP7" s="346"/>
      <c r="AQ7" s="345"/>
      <c r="AR7" s="345"/>
      <c r="AS7" s="345"/>
      <c r="AT7" s="345"/>
      <c r="AU7" s="345"/>
      <c r="AV7" s="346"/>
      <c r="AW7" s="345"/>
      <c r="AX7" s="345"/>
      <c r="AY7" s="345"/>
      <c r="AZ7" s="345"/>
      <c r="BA7" s="345"/>
      <c r="BB7" s="346"/>
      <c r="BC7" s="324"/>
      <c r="BD7" s="325"/>
      <c r="BE7" s="325"/>
      <c r="BF7" s="325"/>
      <c r="BG7" s="325"/>
      <c r="BH7" s="326"/>
      <c r="BI7" s="324"/>
      <c r="BJ7" s="325"/>
      <c r="BK7" s="325"/>
      <c r="BL7" s="325"/>
      <c r="BM7" s="325"/>
      <c r="BN7" s="326"/>
      <c r="BO7" s="325"/>
      <c r="BP7" s="325"/>
      <c r="BQ7" s="325"/>
      <c r="BR7" s="325"/>
      <c r="BS7" s="325"/>
      <c r="BT7" s="326"/>
      <c r="BU7" s="325"/>
      <c r="BV7" s="325"/>
      <c r="BW7" s="325"/>
      <c r="BX7" s="325"/>
      <c r="BY7" s="325"/>
      <c r="BZ7" s="326"/>
      <c r="CA7" s="325"/>
      <c r="CB7" s="325"/>
      <c r="CC7" s="325"/>
      <c r="CD7" s="325"/>
      <c r="CE7" s="325"/>
      <c r="CF7" s="326"/>
      <c r="CG7" s="325"/>
      <c r="CH7" s="325"/>
      <c r="CI7" s="325"/>
      <c r="CJ7" s="325"/>
      <c r="CK7" s="325"/>
      <c r="CL7" s="326"/>
      <c r="CM7" s="325"/>
      <c r="CN7" s="325"/>
      <c r="CO7" s="325"/>
      <c r="CP7" s="325"/>
      <c r="CQ7" s="325"/>
      <c r="CR7" s="326"/>
      <c r="CS7" s="682"/>
      <c r="CT7" s="324"/>
      <c r="CU7" s="325"/>
      <c r="CV7" s="326"/>
      <c r="CW7" s="682"/>
      <c r="CX7" s="351"/>
      <c r="CY7" s="802"/>
      <c r="CZ7" s="328"/>
      <c r="DA7" s="328"/>
      <c r="DB7" s="328"/>
      <c r="DC7" s="328"/>
      <c r="DD7" s="329"/>
    </row>
    <row r="8" spans="1:108" x14ac:dyDescent="0.2">
      <c r="A8" s="682"/>
      <c r="B8" s="331" t="s">
        <v>473</v>
      </c>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60"/>
      <c r="AL8" s="360"/>
      <c r="AM8" s="360"/>
      <c r="AN8" s="360"/>
      <c r="AO8" s="360"/>
      <c r="AP8" s="359"/>
      <c r="AQ8" s="353"/>
      <c r="AR8" s="353"/>
      <c r="AS8" s="353"/>
      <c r="AT8" s="353"/>
      <c r="AU8" s="353"/>
      <c r="AV8" s="372"/>
      <c r="AW8" s="353"/>
      <c r="AX8" s="353"/>
      <c r="AY8" s="353"/>
      <c r="AZ8" s="353"/>
      <c r="BA8" s="353"/>
      <c r="BB8" s="354"/>
      <c r="BC8" s="355"/>
      <c r="BD8" s="355"/>
      <c r="BE8" s="355"/>
      <c r="BF8" s="355"/>
      <c r="BG8" s="355"/>
      <c r="BH8" s="356"/>
      <c r="BI8" s="355"/>
      <c r="BJ8" s="355"/>
      <c r="BK8" s="355"/>
      <c r="BL8" s="355"/>
      <c r="BM8" s="355"/>
      <c r="BN8" s="356"/>
      <c r="BO8" s="355"/>
      <c r="BP8" s="355"/>
      <c r="BQ8" s="355"/>
      <c r="BR8" s="355"/>
      <c r="BS8" s="355"/>
      <c r="BT8" s="356"/>
      <c r="BU8" s="355"/>
      <c r="BV8" s="355"/>
      <c r="BW8" s="355"/>
      <c r="BX8" s="355"/>
      <c r="BY8" s="355"/>
      <c r="BZ8" s="356"/>
      <c r="CA8" s="355"/>
      <c r="CB8" s="355"/>
      <c r="CC8" s="355"/>
      <c r="CD8" s="355"/>
      <c r="CE8" s="355"/>
      <c r="CF8" s="356"/>
      <c r="CG8" s="355"/>
      <c r="CH8" s="355"/>
      <c r="CI8" s="355"/>
      <c r="CJ8" s="355"/>
      <c r="CK8" s="355"/>
      <c r="CL8" s="356"/>
      <c r="CM8" s="355"/>
      <c r="CN8" s="355"/>
      <c r="CO8" s="355"/>
      <c r="CP8" s="355"/>
      <c r="CQ8" s="355"/>
      <c r="CR8" s="356"/>
      <c r="CS8" s="682"/>
      <c r="CT8" s="338"/>
      <c r="CU8" s="339"/>
      <c r="CV8" s="340"/>
      <c r="CW8" s="682"/>
      <c r="CX8" s="341"/>
      <c r="CY8" s="342"/>
      <c r="CZ8" s="357"/>
      <c r="DA8" s="344"/>
      <c r="DB8" s="344"/>
      <c r="DC8" s="797"/>
      <c r="DD8" s="803"/>
    </row>
    <row r="9" spans="1:108" x14ac:dyDescent="0.2">
      <c r="A9" s="682"/>
      <c r="B9" s="331" t="s">
        <v>591</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60"/>
      <c r="AL9" s="360"/>
      <c r="AM9" s="360"/>
      <c r="AN9" s="360"/>
      <c r="AO9" s="360"/>
      <c r="AP9" s="359"/>
      <c r="AQ9" s="353"/>
      <c r="AR9" s="353"/>
      <c r="AS9" s="353"/>
      <c r="AT9" s="353"/>
      <c r="AU9" s="353"/>
      <c r="AV9" s="372"/>
      <c r="AW9" s="353"/>
      <c r="AX9" s="353"/>
      <c r="AY9" s="353"/>
      <c r="AZ9" s="353"/>
      <c r="BA9" s="353"/>
      <c r="BB9" s="354"/>
      <c r="BC9" s="355"/>
      <c r="BD9" s="355"/>
      <c r="BE9" s="355"/>
      <c r="BF9" s="355"/>
      <c r="BG9" s="355"/>
      <c r="BH9" s="356"/>
      <c r="BI9" s="355"/>
      <c r="BJ9" s="355"/>
      <c r="BK9" s="355"/>
      <c r="BL9" s="355"/>
      <c r="BM9" s="355"/>
      <c r="BN9" s="356"/>
      <c r="BO9" s="355"/>
      <c r="BP9" s="355"/>
      <c r="BQ9" s="355"/>
      <c r="BR9" s="355"/>
      <c r="BS9" s="355"/>
      <c r="BT9" s="356"/>
      <c r="BU9" s="355"/>
      <c r="BV9" s="355"/>
      <c r="BW9" s="355"/>
      <c r="BX9" s="355"/>
      <c r="BY9" s="355"/>
      <c r="BZ9" s="356"/>
      <c r="CA9" s="355"/>
      <c r="CB9" s="355"/>
      <c r="CC9" s="355"/>
      <c r="CD9" s="355"/>
      <c r="CE9" s="355"/>
      <c r="CF9" s="356"/>
      <c r="CG9" s="355"/>
      <c r="CH9" s="355"/>
      <c r="CI9" s="355"/>
      <c r="CJ9" s="355"/>
      <c r="CK9" s="355"/>
      <c r="CL9" s="356"/>
      <c r="CM9" s="355"/>
      <c r="CN9" s="355"/>
      <c r="CO9" s="355"/>
      <c r="CP9" s="355"/>
      <c r="CQ9" s="355"/>
      <c r="CR9" s="356"/>
      <c r="CS9" s="682"/>
      <c r="CT9" s="338"/>
      <c r="CU9" s="339"/>
      <c r="CV9" s="340"/>
      <c r="CW9" s="682"/>
      <c r="CX9" s="341"/>
      <c r="CY9" s="342"/>
      <c r="CZ9" s="357"/>
      <c r="DA9" s="344"/>
      <c r="DB9" s="344"/>
      <c r="DC9" s="797"/>
      <c r="DD9" s="803"/>
    </row>
    <row r="10" spans="1:108" x14ac:dyDescent="0.2">
      <c r="A10" s="682"/>
      <c r="B10" s="331" t="s">
        <v>592</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60"/>
      <c r="AL10" s="360"/>
      <c r="AM10" s="360"/>
      <c r="AN10" s="360"/>
      <c r="AO10" s="360"/>
      <c r="AP10" s="359"/>
      <c r="AQ10" s="353"/>
      <c r="AR10" s="353"/>
      <c r="AS10" s="353"/>
      <c r="AT10" s="353"/>
      <c r="AU10" s="353"/>
      <c r="AV10" s="372"/>
      <c r="AW10" s="353"/>
      <c r="AX10" s="353"/>
      <c r="AY10" s="353"/>
      <c r="AZ10" s="353"/>
      <c r="BA10" s="353"/>
      <c r="BB10" s="354"/>
      <c r="BC10" s="355"/>
      <c r="BD10" s="355"/>
      <c r="BE10" s="355"/>
      <c r="BF10" s="355"/>
      <c r="BG10" s="355"/>
      <c r="BH10" s="356"/>
      <c r="BI10" s="355"/>
      <c r="BJ10" s="355"/>
      <c r="BK10" s="355"/>
      <c r="BL10" s="355"/>
      <c r="BM10" s="355"/>
      <c r="BN10" s="356"/>
      <c r="BO10" s="355"/>
      <c r="BP10" s="355"/>
      <c r="BQ10" s="355"/>
      <c r="BR10" s="355"/>
      <c r="BS10" s="355"/>
      <c r="BT10" s="356"/>
      <c r="BU10" s="355"/>
      <c r="BV10" s="355"/>
      <c r="BW10" s="355"/>
      <c r="BX10" s="355"/>
      <c r="BY10" s="355"/>
      <c r="BZ10" s="356"/>
      <c r="CA10" s="355"/>
      <c r="CB10" s="355"/>
      <c r="CC10" s="355"/>
      <c r="CD10" s="355"/>
      <c r="CE10" s="355"/>
      <c r="CF10" s="356"/>
      <c r="CG10" s="355"/>
      <c r="CH10" s="355"/>
      <c r="CI10" s="355"/>
      <c r="CJ10" s="355"/>
      <c r="CK10" s="355"/>
      <c r="CL10" s="356"/>
      <c r="CM10" s="355"/>
      <c r="CN10" s="355"/>
      <c r="CO10" s="355"/>
      <c r="CP10" s="355"/>
      <c r="CQ10" s="355"/>
      <c r="CR10" s="356"/>
      <c r="CS10" s="682"/>
      <c r="CT10" s="338"/>
      <c r="CU10" s="339"/>
      <c r="CV10" s="340"/>
      <c r="CW10" s="682"/>
      <c r="CX10" s="341"/>
      <c r="CY10" s="342"/>
      <c r="CZ10" s="357"/>
      <c r="DA10" s="344"/>
      <c r="DB10" s="344"/>
      <c r="DC10" s="797"/>
      <c r="DD10" s="803"/>
    </row>
    <row r="11" spans="1:108" x14ac:dyDescent="0.2">
      <c r="A11" s="682"/>
      <c r="B11" s="331" t="s">
        <v>58</v>
      </c>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60"/>
      <c r="AL11" s="360"/>
      <c r="AM11" s="360"/>
      <c r="AN11" s="360"/>
      <c r="AO11" s="360"/>
      <c r="AP11" s="359"/>
      <c r="AQ11" s="353"/>
      <c r="AR11" s="353"/>
      <c r="AS11" s="353"/>
      <c r="AT11" s="353"/>
      <c r="AU11" s="353"/>
      <c r="AV11" s="372"/>
      <c r="AW11" s="353"/>
      <c r="AX11" s="353"/>
      <c r="AY11" s="353"/>
      <c r="AZ11" s="353"/>
      <c r="BA11" s="353"/>
      <c r="BB11" s="354"/>
      <c r="BC11" s="355"/>
      <c r="BD11" s="355"/>
      <c r="BE11" s="355"/>
      <c r="BF11" s="355"/>
      <c r="BG11" s="355"/>
      <c r="BH11" s="356"/>
      <c r="BI11" s="355"/>
      <c r="BJ11" s="355"/>
      <c r="BK11" s="355"/>
      <c r="BL11" s="355"/>
      <c r="BM11" s="355"/>
      <c r="BN11" s="356"/>
      <c r="BO11" s="355"/>
      <c r="BP11" s="355"/>
      <c r="BQ11" s="355"/>
      <c r="BR11" s="355"/>
      <c r="BS11" s="355"/>
      <c r="BT11" s="356"/>
      <c r="BU11" s="355"/>
      <c r="BV11" s="355"/>
      <c r="BW11" s="355"/>
      <c r="BX11" s="355"/>
      <c r="BY11" s="355"/>
      <c r="BZ11" s="356"/>
      <c r="CA11" s="355"/>
      <c r="CB11" s="355"/>
      <c r="CC11" s="355"/>
      <c r="CD11" s="355"/>
      <c r="CE11" s="355"/>
      <c r="CF11" s="356"/>
      <c r="CG11" s="355"/>
      <c r="CH11" s="355"/>
      <c r="CI11" s="355"/>
      <c r="CJ11" s="355"/>
      <c r="CK11" s="355"/>
      <c r="CL11" s="356"/>
      <c r="CM11" s="355"/>
      <c r="CN11" s="355"/>
      <c r="CO11" s="355"/>
      <c r="CP11" s="355"/>
      <c r="CQ11" s="355"/>
      <c r="CR11" s="356"/>
      <c r="CS11" s="682"/>
      <c r="CT11" s="338"/>
      <c r="CU11" s="339"/>
      <c r="CV11" s="340"/>
      <c r="CW11" s="682"/>
      <c r="CX11" s="341"/>
      <c r="CY11" s="342"/>
      <c r="CZ11" s="357"/>
      <c r="DA11" s="344"/>
      <c r="DB11" s="344"/>
      <c r="DC11" s="797"/>
      <c r="DD11" s="803"/>
    </row>
    <row r="12" spans="1:108" x14ac:dyDescent="0.2">
      <c r="A12" s="682"/>
      <c r="B12" s="331" t="s">
        <v>436</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60"/>
      <c r="AL12" s="360"/>
      <c r="AM12" s="360"/>
      <c r="AN12" s="360"/>
      <c r="AO12" s="360"/>
      <c r="AP12" s="359"/>
      <c r="AQ12" s="353"/>
      <c r="AR12" s="353"/>
      <c r="AS12" s="353"/>
      <c r="AT12" s="353"/>
      <c r="AU12" s="353"/>
      <c r="AV12" s="372"/>
      <c r="AW12" s="353"/>
      <c r="AX12" s="353"/>
      <c r="AY12" s="353"/>
      <c r="AZ12" s="353"/>
      <c r="BA12" s="353"/>
      <c r="BB12" s="354"/>
      <c r="BC12" s="355"/>
      <c r="BD12" s="355"/>
      <c r="BE12" s="355"/>
      <c r="BF12" s="355"/>
      <c r="BG12" s="355"/>
      <c r="BH12" s="356"/>
      <c r="BI12" s="355"/>
      <c r="BJ12" s="355"/>
      <c r="BK12" s="355"/>
      <c r="BL12" s="355"/>
      <c r="BM12" s="355"/>
      <c r="BN12" s="356"/>
      <c r="BO12" s="355"/>
      <c r="BP12" s="355"/>
      <c r="BQ12" s="355"/>
      <c r="BR12" s="355"/>
      <c r="BS12" s="355"/>
      <c r="BT12" s="356"/>
      <c r="BU12" s="355"/>
      <c r="BV12" s="355"/>
      <c r="BW12" s="355"/>
      <c r="BX12" s="355"/>
      <c r="BY12" s="355"/>
      <c r="BZ12" s="356"/>
      <c r="CA12" s="355"/>
      <c r="CB12" s="355"/>
      <c r="CC12" s="355"/>
      <c r="CD12" s="355"/>
      <c r="CE12" s="355"/>
      <c r="CF12" s="356"/>
      <c r="CG12" s="355"/>
      <c r="CH12" s="355"/>
      <c r="CI12" s="355"/>
      <c r="CJ12" s="355"/>
      <c r="CK12" s="355"/>
      <c r="CL12" s="356"/>
      <c r="CM12" s="355"/>
      <c r="CN12" s="355"/>
      <c r="CO12" s="355"/>
      <c r="CP12" s="355"/>
      <c r="CQ12" s="355"/>
      <c r="CR12" s="356"/>
      <c r="CS12" s="682"/>
      <c r="CT12" s="338"/>
      <c r="CU12" s="339"/>
      <c r="CV12" s="340"/>
      <c r="CW12" s="682"/>
      <c r="CX12" s="341"/>
      <c r="CY12" s="342"/>
      <c r="CZ12" s="357"/>
      <c r="DA12" s="344"/>
      <c r="DB12" s="344"/>
      <c r="DC12" s="797"/>
      <c r="DD12" s="803"/>
    </row>
    <row r="13" spans="1:108" x14ac:dyDescent="0.2">
      <c r="A13" s="363" t="s">
        <v>459</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45"/>
      <c r="AL13" s="345"/>
      <c r="AM13" s="345"/>
      <c r="AN13" s="345"/>
      <c r="AO13" s="345"/>
      <c r="AP13" s="346"/>
      <c r="AQ13" s="345"/>
      <c r="AR13" s="345"/>
      <c r="AS13" s="345"/>
      <c r="AT13" s="345"/>
      <c r="AU13" s="345"/>
      <c r="AV13" s="346"/>
      <c r="AW13" s="345"/>
      <c r="AX13" s="345"/>
      <c r="AY13" s="345"/>
      <c r="AZ13" s="345"/>
      <c r="BA13" s="345"/>
      <c r="BB13" s="346"/>
      <c r="BC13" s="324"/>
      <c r="BD13" s="325"/>
      <c r="BE13" s="325"/>
      <c r="BF13" s="325"/>
      <c r="BG13" s="325"/>
      <c r="BH13" s="326"/>
      <c r="BI13" s="324"/>
      <c r="BJ13" s="325"/>
      <c r="BK13" s="325"/>
      <c r="BL13" s="325"/>
      <c r="BM13" s="325"/>
      <c r="BN13" s="326"/>
      <c r="BO13" s="325"/>
      <c r="BP13" s="325"/>
      <c r="BQ13" s="325"/>
      <c r="BR13" s="325"/>
      <c r="BS13" s="325"/>
      <c r="BT13" s="326"/>
      <c r="BU13" s="325"/>
      <c r="BV13" s="325"/>
      <c r="BW13" s="325"/>
      <c r="BX13" s="325"/>
      <c r="BY13" s="325"/>
      <c r="BZ13" s="326"/>
      <c r="CA13" s="325"/>
      <c r="CB13" s="325"/>
      <c r="CC13" s="325"/>
      <c r="CD13" s="325"/>
      <c r="CE13" s="325"/>
      <c r="CF13" s="326"/>
      <c r="CG13" s="325"/>
      <c r="CH13" s="325"/>
      <c r="CI13" s="325"/>
      <c r="CJ13" s="325"/>
      <c r="CK13" s="325"/>
      <c r="CL13" s="326"/>
      <c r="CM13" s="325"/>
      <c r="CN13" s="325"/>
      <c r="CO13" s="325"/>
      <c r="CP13" s="325"/>
      <c r="CQ13" s="325"/>
      <c r="CR13" s="326"/>
      <c r="CS13" s="682"/>
      <c r="CT13" s="324"/>
      <c r="CU13" s="325"/>
      <c r="CV13" s="326"/>
      <c r="CW13" s="682"/>
      <c r="CX13" s="351"/>
      <c r="CY13" s="802"/>
      <c r="CZ13" s="328"/>
      <c r="DA13" s="328"/>
      <c r="DB13" s="328"/>
      <c r="DC13" s="328"/>
      <c r="DD13" s="329"/>
    </row>
    <row r="14" spans="1:108" x14ac:dyDescent="0.2">
      <c r="A14" s="682"/>
      <c r="B14" s="331" t="s">
        <v>53</v>
      </c>
      <c r="C14" s="331"/>
      <c r="D14" s="331" t="s">
        <v>460</v>
      </c>
      <c r="E14" s="331"/>
      <c r="F14" s="331"/>
      <c r="G14" s="411">
        <v>26123.587734699289</v>
      </c>
      <c r="H14" s="411">
        <v>25884.226167069719</v>
      </c>
      <c r="I14" s="411">
        <v>24841.523635665424</v>
      </c>
      <c r="J14" s="411">
        <v>26043.476211968748</v>
      </c>
      <c r="K14" s="411">
        <v>26887.220901880577</v>
      </c>
      <c r="L14" s="410">
        <f>AVERAGE(G14:K14)</f>
        <v>25956.00693025675</v>
      </c>
      <c r="M14" s="411">
        <v>26123.587734699289</v>
      </c>
      <c r="N14" s="411">
        <v>25884.226167069719</v>
      </c>
      <c r="O14" s="411">
        <v>24841.523635665424</v>
      </c>
      <c r="P14" s="411">
        <v>26043.476211968748</v>
      </c>
      <c r="Q14" s="411">
        <v>26887.220901880577</v>
      </c>
      <c r="R14" s="410">
        <f>SUM(M14:Q14)</f>
        <v>129780.03465128376</v>
      </c>
      <c r="S14" s="331"/>
      <c r="T14" s="331"/>
      <c r="U14" s="331"/>
      <c r="V14" s="331"/>
      <c r="W14" s="331"/>
      <c r="X14" s="331"/>
      <c r="Y14" s="331"/>
      <c r="Z14" s="331"/>
      <c r="AA14" s="331"/>
      <c r="AB14" s="331"/>
      <c r="AC14" s="331"/>
      <c r="AD14" s="331"/>
      <c r="AE14" s="331"/>
      <c r="AF14" s="331"/>
      <c r="AG14" s="331"/>
      <c r="AH14" s="331"/>
      <c r="AI14" s="331"/>
      <c r="AJ14" s="331"/>
      <c r="AK14" s="360">
        <v>907.46450547039285</v>
      </c>
      <c r="AL14" s="360">
        <v>59.052932194116927</v>
      </c>
      <c r="AM14" s="360">
        <v>0</v>
      </c>
      <c r="AN14" s="360">
        <v>0</v>
      </c>
      <c r="AO14" s="360">
        <v>0</v>
      </c>
      <c r="AP14" s="359">
        <f>SUM(AK14:AO14)</f>
        <v>966.51743766450977</v>
      </c>
      <c r="AQ14" s="353">
        <v>0.13300000000000001</v>
      </c>
      <c r="AR14" s="353">
        <v>0.13300000000000001</v>
      </c>
      <c r="AS14" s="353">
        <v>0.13300000000000001</v>
      </c>
      <c r="AT14" s="353">
        <v>0.13300000000000001</v>
      </c>
      <c r="AU14" s="353">
        <v>0.13300000000000001</v>
      </c>
      <c r="AV14" s="372">
        <v>0.13300000000000001</v>
      </c>
      <c r="AW14" s="353">
        <f>AK14*AQ14</f>
        <v>120.69277922756226</v>
      </c>
      <c r="AX14" s="353">
        <f>AL14*AR14</f>
        <v>7.8540399818175519</v>
      </c>
      <c r="AY14" s="353">
        <f>AM14*AS14</f>
        <v>0</v>
      </c>
      <c r="AZ14" s="353">
        <f>AN14*AT14</f>
        <v>0</v>
      </c>
      <c r="BA14" s="353">
        <f>AO14*AU14</f>
        <v>0</v>
      </c>
      <c r="BB14" s="354">
        <f t="shared" ref="BB14:BB18" si="0">SUM(AW14:BA14)</f>
        <v>128.54681920937981</v>
      </c>
      <c r="BC14" s="355">
        <v>124.072177045934</v>
      </c>
      <c r="BD14" s="355">
        <v>8.0739531013084438</v>
      </c>
      <c r="BE14" s="355">
        <v>0</v>
      </c>
      <c r="BF14" s="355">
        <v>0</v>
      </c>
      <c r="BG14" s="355">
        <v>0</v>
      </c>
      <c r="BH14" s="356">
        <v>132.14613014724245</v>
      </c>
      <c r="BI14" s="355">
        <v>1.4935331863002098E-2</v>
      </c>
      <c r="BJ14" s="355">
        <v>2.5077518996192785E-2</v>
      </c>
      <c r="BK14" s="355">
        <v>0</v>
      </c>
      <c r="BL14" s="355">
        <v>0</v>
      </c>
      <c r="BM14" s="355">
        <v>0</v>
      </c>
      <c r="BN14" s="356">
        <f t="shared" ref="BN14:BN18" si="1">SUM(BI14:BM14)</f>
        <v>4.0012850859194884E-2</v>
      </c>
      <c r="BO14" s="355">
        <f t="shared" ref="BO14:BT18" si="2">BC14+BI14</f>
        <v>124.087112377797</v>
      </c>
      <c r="BP14" s="355">
        <f t="shared" si="2"/>
        <v>8.0990306203046369</v>
      </c>
      <c r="BQ14" s="355">
        <f t="shared" si="2"/>
        <v>0</v>
      </c>
      <c r="BR14" s="355">
        <f t="shared" si="2"/>
        <v>0</v>
      </c>
      <c r="BS14" s="355">
        <f t="shared" si="2"/>
        <v>0</v>
      </c>
      <c r="BT14" s="356">
        <f t="shared" si="2"/>
        <v>132.18614299810164</v>
      </c>
      <c r="BU14" s="355">
        <v>13.813263880956837</v>
      </c>
      <c r="BV14" s="355" t="e">
        <v>#REF!</v>
      </c>
      <c r="BW14" s="355">
        <v>0</v>
      </c>
      <c r="BX14" s="355">
        <v>0</v>
      </c>
      <c r="BY14" s="355">
        <v>0</v>
      </c>
      <c r="BZ14" s="356" t="e">
        <f t="shared" ref="BZ14:BZ18" si="3">SUM(BU14:BY14)</f>
        <v>#REF!</v>
      </c>
      <c r="CA14" s="355">
        <f t="shared" ref="CA14:CF18" si="4">BU14+BO14</f>
        <v>137.90037625875382</v>
      </c>
      <c r="CB14" s="355" t="e">
        <f t="shared" si="4"/>
        <v>#REF!</v>
      </c>
      <c r="CC14" s="355">
        <f t="shared" si="4"/>
        <v>0</v>
      </c>
      <c r="CD14" s="355">
        <f t="shared" si="4"/>
        <v>0</v>
      </c>
      <c r="CE14" s="355">
        <f t="shared" si="4"/>
        <v>0</v>
      </c>
      <c r="CF14" s="356" t="e">
        <f t="shared" si="4"/>
        <v>#REF!</v>
      </c>
      <c r="CG14" s="355"/>
      <c r="CH14" s="355"/>
      <c r="CI14" s="355"/>
      <c r="CJ14" s="355"/>
      <c r="CK14" s="355"/>
      <c r="CL14" s="356"/>
      <c r="CM14" s="355">
        <f t="shared" ref="CM14:CR18" si="5">CA14-CG14</f>
        <v>137.90037625875382</v>
      </c>
      <c r="CN14" s="355" t="e">
        <f t="shared" si="5"/>
        <v>#REF!</v>
      </c>
      <c r="CO14" s="355">
        <f t="shared" si="5"/>
        <v>0</v>
      </c>
      <c r="CP14" s="355">
        <f t="shared" si="5"/>
        <v>0</v>
      </c>
      <c r="CQ14" s="355">
        <f t="shared" si="5"/>
        <v>0</v>
      </c>
      <c r="CR14" s="356" t="e">
        <f t="shared" si="5"/>
        <v>#REF!</v>
      </c>
      <c r="CS14" s="682"/>
      <c r="CT14" s="338">
        <v>0</v>
      </c>
      <c r="CU14" s="339">
        <v>0.81299999999999994</v>
      </c>
      <c r="CV14" s="340">
        <f t="shared" ref="CV14:CV18" si="6">1-CT14-CU14</f>
        <v>0.18700000000000006</v>
      </c>
      <c r="CW14" s="682"/>
      <c r="CX14" s="341" t="s">
        <v>557</v>
      </c>
      <c r="CY14" s="342" t="s">
        <v>593</v>
      </c>
      <c r="CZ14" s="357" t="s">
        <v>594</v>
      </c>
      <c r="DA14" s="344"/>
      <c r="DB14" s="344"/>
      <c r="DC14" s="797"/>
      <c r="DD14" s="803"/>
    </row>
    <row r="15" spans="1:108" x14ac:dyDescent="0.2">
      <c r="A15" s="682"/>
      <c r="B15" s="331" t="s">
        <v>595</v>
      </c>
      <c r="C15" s="331"/>
      <c r="D15" s="331" t="s">
        <v>460</v>
      </c>
      <c r="E15" s="331"/>
      <c r="F15" s="331"/>
      <c r="G15" s="411">
        <v>9877.4074045973484</v>
      </c>
      <c r="H15" s="411">
        <v>9786.9040731066307</v>
      </c>
      <c r="I15" s="411">
        <v>9392.6550974651655</v>
      </c>
      <c r="J15" s="411">
        <v>9847.1169959502586</v>
      </c>
      <c r="K15" s="411">
        <v>10166.139410955486</v>
      </c>
      <c r="L15" s="410">
        <f>AVERAGE(G15:K15)</f>
        <v>9814.0445964149785</v>
      </c>
      <c r="M15" s="411">
        <v>9877.4074045973484</v>
      </c>
      <c r="N15" s="411">
        <v>9786.9040731066307</v>
      </c>
      <c r="O15" s="411">
        <v>9392.6550974651655</v>
      </c>
      <c r="P15" s="411">
        <v>9847.1169959502586</v>
      </c>
      <c r="Q15" s="411">
        <v>10166.139410955486</v>
      </c>
      <c r="R15" s="410">
        <f t="shared" ref="R15:R18" si="7">SUM(M15:Q15)</f>
        <v>49070.222982074891</v>
      </c>
      <c r="S15" s="331"/>
      <c r="T15" s="331"/>
      <c r="U15" s="331"/>
      <c r="V15" s="331"/>
      <c r="W15" s="331"/>
      <c r="X15" s="331"/>
      <c r="Y15" s="331"/>
      <c r="Z15" s="331"/>
      <c r="AA15" s="331"/>
      <c r="AB15" s="331"/>
      <c r="AC15" s="331"/>
      <c r="AD15" s="331"/>
      <c r="AE15" s="331"/>
      <c r="AF15" s="331"/>
      <c r="AG15" s="331"/>
      <c r="AH15" s="331"/>
      <c r="AI15" s="331"/>
      <c r="AJ15" s="331"/>
      <c r="AK15" s="360"/>
      <c r="AL15" s="360"/>
      <c r="AM15" s="360"/>
      <c r="AN15" s="360"/>
      <c r="AO15" s="360"/>
      <c r="AP15" s="359"/>
      <c r="AQ15" s="353"/>
      <c r="AR15" s="353"/>
      <c r="AS15" s="353"/>
      <c r="AT15" s="353"/>
      <c r="AU15" s="353"/>
      <c r="AV15" s="372"/>
      <c r="AW15" s="353"/>
      <c r="AX15" s="353"/>
      <c r="AY15" s="353"/>
      <c r="AZ15" s="353"/>
      <c r="BA15" s="353"/>
      <c r="BB15" s="354"/>
      <c r="BC15" s="355"/>
      <c r="BD15" s="355"/>
      <c r="BE15" s="355"/>
      <c r="BF15" s="355"/>
      <c r="BG15" s="355"/>
      <c r="BH15" s="356"/>
      <c r="BI15" s="355"/>
      <c r="BJ15" s="355"/>
      <c r="BK15" s="355"/>
      <c r="BL15" s="355"/>
      <c r="BM15" s="355"/>
      <c r="BN15" s="356"/>
      <c r="BO15" s="355"/>
      <c r="BP15" s="355"/>
      <c r="BQ15" s="355"/>
      <c r="BR15" s="355"/>
      <c r="BS15" s="355"/>
      <c r="BT15" s="356"/>
      <c r="BU15" s="355"/>
      <c r="BV15" s="355"/>
      <c r="BW15" s="355"/>
      <c r="BX15" s="355"/>
      <c r="BY15" s="355"/>
      <c r="BZ15" s="356"/>
      <c r="CA15" s="355"/>
      <c r="CB15" s="355"/>
      <c r="CC15" s="355"/>
      <c r="CD15" s="355"/>
      <c r="CE15" s="355"/>
      <c r="CF15" s="356"/>
      <c r="CG15" s="355"/>
      <c r="CH15" s="355"/>
      <c r="CI15" s="355"/>
      <c r="CJ15" s="355"/>
      <c r="CK15" s="355"/>
      <c r="CL15" s="356"/>
      <c r="CM15" s="355"/>
      <c r="CN15" s="355"/>
      <c r="CO15" s="355"/>
      <c r="CP15" s="355"/>
      <c r="CQ15" s="355"/>
      <c r="CR15" s="356"/>
      <c r="CS15" s="682"/>
      <c r="CT15" s="338"/>
      <c r="CU15" s="339"/>
      <c r="CV15" s="340"/>
      <c r="CW15" s="682"/>
      <c r="CX15" s="341"/>
      <c r="CY15" s="342"/>
      <c r="CZ15" s="357"/>
      <c r="DA15" s="344"/>
      <c r="DB15" s="344"/>
      <c r="DC15" s="797"/>
      <c r="DD15" s="803"/>
    </row>
    <row r="16" spans="1:108" x14ac:dyDescent="0.2">
      <c r="A16" s="682"/>
      <c r="B16" s="331" t="s">
        <v>65</v>
      </c>
      <c r="C16" s="331"/>
      <c r="D16" s="331" t="s">
        <v>460</v>
      </c>
      <c r="E16" s="331"/>
      <c r="F16" s="331"/>
      <c r="G16" s="331"/>
      <c r="H16" s="331"/>
      <c r="I16" s="331"/>
      <c r="J16" s="331"/>
      <c r="K16" s="331"/>
      <c r="L16" s="331"/>
      <c r="M16" s="411">
        <v>5303.9627554565168</v>
      </c>
      <c r="N16" s="411">
        <v>5255.3643449821166</v>
      </c>
      <c r="O16" s="411">
        <v>5043.6608283076957</v>
      </c>
      <c r="P16" s="411">
        <v>5287.6974347371388</v>
      </c>
      <c r="Q16" s="411">
        <v>5459.005849793095</v>
      </c>
      <c r="R16" s="410">
        <f t="shared" si="7"/>
        <v>26349.691213276565</v>
      </c>
      <c r="S16" s="331"/>
      <c r="T16" s="331"/>
      <c r="U16" s="331"/>
      <c r="V16" s="331"/>
      <c r="W16" s="331"/>
      <c r="X16" s="331"/>
      <c r="Y16" s="331"/>
      <c r="Z16" s="331"/>
      <c r="AA16" s="331"/>
      <c r="AB16" s="331"/>
      <c r="AC16" s="331"/>
      <c r="AD16" s="331"/>
      <c r="AE16" s="331"/>
      <c r="AF16" s="331"/>
      <c r="AG16" s="331"/>
      <c r="AH16" s="331"/>
      <c r="AI16" s="331"/>
      <c r="AJ16" s="331"/>
      <c r="AK16" s="360"/>
      <c r="AL16" s="360"/>
      <c r="AM16" s="360"/>
      <c r="AN16" s="360"/>
      <c r="AO16" s="360"/>
      <c r="AP16" s="359"/>
      <c r="AQ16" s="353"/>
      <c r="AR16" s="353"/>
      <c r="AS16" s="353"/>
      <c r="AT16" s="353"/>
      <c r="AU16" s="353"/>
      <c r="AV16" s="372"/>
      <c r="AW16" s="353"/>
      <c r="AX16" s="353"/>
      <c r="AY16" s="353"/>
      <c r="AZ16" s="353"/>
      <c r="BA16" s="353"/>
      <c r="BB16" s="354"/>
      <c r="BC16" s="355"/>
      <c r="BD16" s="355"/>
      <c r="BE16" s="355"/>
      <c r="BF16" s="355"/>
      <c r="BG16" s="355"/>
      <c r="BH16" s="356"/>
      <c r="BI16" s="355"/>
      <c r="BJ16" s="355"/>
      <c r="BK16" s="355"/>
      <c r="BL16" s="355"/>
      <c r="BM16" s="355"/>
      <c r="BN16" s="356"/>
      <c r="BO16" s="355"/>
      <c r="BP16" s="355"/>
      <c r="BQ16" s="355"/>
      <c r="BR16" s="355"/>
      <c r="BS16" s="355"/>
      <c r="BT16" s="356"/>
      <c r="BU16" s="355"/>
      <c r="BV16" s="355"/>
      <c r="BW16" s="355"/>
      <c r="BX16" s="355"/>
      <c r="BY16" s="355"/>
      <c r="BZ16" s="356"/>
      <c r="CA16" s="355"/>
      <c r="CB16" s="355"/>
      <c r="CC16" s="355"/>
      <c r="CD16" s="355"/>
      <c r="CE16" s="355"/>
      <c r="CF16" s="356"/>
      <c r="CG16" s="355"/>
      <c r="CH16" s="355"/>
      <c r="CI16" s="355"/>
      <c r="CJ16" s="355"/>
      <c r="CK16" s="355"/>
      <c r="CL16" s="356"/>
      <c r="CM16" s="355"/>
      <c r="CN16" s="355"/>
      <c r="CO16" s="355"/>
      <c r="CP16" s="355"/>
      <c r="CQ16" s="355"/>
      <c r="CR16" s="356"/>
      <c r="CS16" s="682"/>
      <c r="CT16" s="338"/>
      <c r="CU16" s="339"/>
      <c r="CV16" s="340"/>
      <c r="CW16" s="682"/>
      <c r="CX16" s="341"/>
      <c r="CY16" s="342"/>
      <c r="CZ16" s="357"/>
      <c r="DA16" s="344"/>
      <c r="DB16" s="344"/>
      <c r="DC16" s="797"/>
      <c r="DD16" s="803"/>
    </row>
    <row r="17" spans="1:105" x14ac:dyDescent="0.2">
      <c r="A17" s="682"/>
      <c r="B17" s="331" t="s">
        <v>66</v>
      </c>
      <c r="C17" s="331"/>
      <c r="D17" s="331" t="s">
        <v>460</v>
      </c>
      <c r="E17" s="331"/>
      <c r="F17" s="331"/>
      <c r="G17" s="331"/>
      <c r="H17" s="331"/>
      <c r="I17" s="331"/>
      <c r="J17" s="331"/>
      <c r="K17" s="331"/>
      <c r="L17" s="331"/>
      <c r="M17" s="411">
        <v>999.78896430700058</v>
      </c>
      <c r="N17" s="411">
        <v>990.62823737218537</v>
      </c>
      <c r="O17" s="411">
        <v>950.72244439535461</v>
      </c>
      <c r="P17" s="411">
        <v>996.72297593077803</v>
      </c>
      <c r="Q17" s="411">
        <v>1029.0143532956865</v>
      </c>
      <c r="R17" s="410">
        <f t="shared" si="7"/>
        <v>4966.8769753010047</v>
      </c>
      <c r="S17" s="331"/>
      <c r="T17" s="331"/>
      <c r="U17" s="331"/>
      <c r="V17" s="331"/>
      <c r="W17" s="331"/>
      <c r="X17" s="331"/>
      <c r="Y17" s="331"/>
      <c r="Z17" s="331"/>
      <c r="AA17" s="331"/>
      <c r="AB17" s="331"/>
      <c r="AC17" s="331"/>
      <c r="AD17" s="331"/>
      <c r="AE17" s="331"/>
      <c r="AF17" s="331"/>
      <c r="AG17" s="331"/>
      <c r="AH17" s="331"/>
      <c r="AI17" s="331"/>
      <c r="AJ17" s="331"/>
      <c r="AK17" s="360"/>
      <c r="AL17" s="360"/>
      <c r="AM17" s="360"/>
      <c r="AN17" s="360"/>
      <c r="AO17" s="360"/>
      <c r="AP17" s="359"/>
      <c r="AQ17" s="353"/>
      <c r="AR17" s="353"/>
      <c r="AS17" s="353"/>
      <c r="AT17" s="353"/>
      <c r="AU17" s="353"/>
      <c r="AV17" s="372"/>
      <c r="AW17" s="353"/>
      <c r="AX17" s="353"/>
      <c r="AY17" s="353"/>
      <c r="AZ17" s="353"/>
      <c r="BA17" s="353"/>
      <c r="BB17" s="354"/>
      <c r="BC17" s="355"/>
      <c r="BD17" s="355"/>
      <c r="BE17" s="355"/>
      <c r="BF17" s="355"/>
      <c r="BG17" s="355"/>
      <c r="BH17" s="356"/>
      <c r="BI17" s="355"/>
      <c r="BJ17" s="355"/>
      <c r="BK17" s="355"/>
      <c r="BL17" s="355"/>
      <c r="BM17" s="355"/>
      <c r="BN17" s="356"/>
      <c r="BO17" s="355"/>
      <c r="BP17" s="355"/>
      <c r="BQ17" s="355"/>
      <c r="BR17" s="355"/>
      <c r="BS17" s="355"/>
      <c r="BT17" s="356"/>
      <c r="BU17" s="355"/>
      <c r="BV17" s="355"/>
      <c r="BW17" s="355"/>
      <c r="BX17" s="355"/>
      <c r="BY17" s="355"/>
      <c r="BZ17" s="356"/>
      <c r="CA17" s="355"/>
      <c r="CB17" s="355"/>
      <c r="CC17" s="355"/>
      <c r="CD17" s="355"/>
      <c r="CE17" s="355"/>
      <c r="CF17" s="356"/>
      <c r="CG17" s="355"/>
      <c r="CH17" s="355"/>
      <c r="CI17" s="355"/>
      <c r="CJ17" s="355"/>
      <c r="CK17" s="355"/>
      <c r="CL17" s="356"/>
      <c r="CM17" s="355"/>
      <c r="CN17" s="355"/>
      <c r="CO17" s="355"/>
      <c r="CP17" s="355"/>
      <c r="CQ17" s="355"/>
      <c r="CR17" s="356"/>
      <c r="CS17" s="682"/>
      <c r="CT17" s="338"/>
      <c r="CU17" s="339"/>
      <c r="CV17" s="340"/>
      <c r="CW17" s="682"/>
      <c r="CX17" s="341"/>
      <c r="CY17" s="342"/>
      <c r="CZ17" s="357"/>
      <c r="DA17" s="344"/>
    </row>
    <row r="18" spans="1:105" x14ac:dyDescent="0.2">
      <c r="A18" s="682"/>
      <c r="B18" s="331" t="s">
        <v>67</v>
      </c>
      <c r="C18" s="331"/>
      <c r="D18" s="331" t="s">
        <v>460</v>
      </c>
      <c r="E18" s="331"/>
      <c r="F18" s="331"/>
      <c r="G18" s="331"/>
      <c r="H18" s="331"/>
      <c r="I18" s="331"/>
      <c r="J18" s="331"/>
      <c r="K18" s="331"/>
      <c r="L18" s="331"/>
      <c r="M18" s="411">
        <v>355.51611779044953</v>
      </c>
      <c r="N18" s="411">
        <v>352.25864427126407</v>
      </c>
      <c r="O18" s="411">
        <v>338.06849704723862</v>
      </c>
      <c r="P18" s="411">
        <v>354.42587942653557</v>
      </c>
      <c r="Q18" s="411">
        <v>365.90840776874035</v>
      </c>
      <c r="R18" s="410">
        <f t="shared" si="7"/>
        <v>1766.1775463042281</v>
      </c>
      <c r="S18" s="331"/>
      <c r="T18" s="331"/>
      <c r="U18" s="331"/>
      <c r="V18" s="331"/>
      <c r="W18" s="331"/>
      <c r="X18" s="331"/>
      <c r="Y18" s="331"/>
      <c r="Z18" s="331"/>
      <c r="AA18" s="331"/>
      <c r="AB18" s="331"/>
      <c r="AC18" s="331"/>
      <c r="AD18" s="331"/>
      <c r="AE18" s="331"/>
      <c r="AF18" s="331"/>
      <c r="AG18" s="331"/>
      <c r="AH18" s="331"/>
      <c r="AI18" s="331"/>
      <c r="AJ18" s="331"/>
      <c r="AK18" s="360">
        <v>209.19164859819969</v>
      </c>
      <c r="AL18" s="360">
        <v>13.613072649978225</v>
      </c>
      <c r="AM18" s="360">
        <v>0</v>
      </c>
      <c r="AN18" s="360">
        <v>0</v>
      </c>
      <c r="AO18" s="360">
        <v>0</v>
      </c>
      <c r="AP18" s="359">
        <f t="shared" ref="AP18:AP23" si="8">SUM(AK18:AO18)</f>
        <v>222.80472124817791</v>
      </c>
      <c r="AQ18" s="353">
        <v>2.0760000000000001</v>
      </c>
      <c r="AR18" s="353">
        <v>2.0760000000000001</v>
      </c>
      <c r="AS18" s="353">
        <v>2.0760000000000001</v>
      </c>
      <c r="AT18" s="353">
        <v>2.0760000000000001</v>
      </c>
      <c r="AU18" s="353">
        <v>2.0760000000000001</v>
      </c>
      <c r="AV18" s="372">
        <v>2.0760000000000001</v>
      </c>
      <c r="AW18" s="353">
        <f t="shared" ref="AW18:BA18" si="9">AK18*AQ18</f>
        <v>434.28186248986259</v>
      </c>
      <c r="AX18" s="353">
        <f t="shared" si="9"/>
        <v>28.260738821354796</v>
      </c>
      <c r="AY18" s="353">
        <f t="shared" si="9"/>
        <v>0</v>
      </c>
      <c r="AZ18" s="353">
        <f t="shared" si="9"/>
        <v>0</v>
      </c>
      <c r="BA18" s="353">
        <f t="shared" si="9"/>
        <v>0</v>
      </c>
      <c r="BB18" s="354">
        <f t="shared" si="0"/>
        <v>462.54260131121737</v>
      </c>
      <c r="BC18" s="355">
        <v>446.44175463957873</v>
      </c>
      <c r="BD18" s="355">
        <v>29.052039508352731</v>
      </c>
      <c r="BE18" s="355">
        <v>0</v>
      </c>
      <c r="BF18" s="355">
        <v>0</v>
      </c>
      <c r="BG18" s="355">
        <v>0</v>
      </c>
      <c r="BH18" s="356">
        <v>475.49379414793145</v>
      </c>
      <c r="BI18" s="355">
        <v>4.8717189180904001E-2</v>
      </c>
      <c r="BJ18" s="355">
        <v>8.1799738253667861E-2</v>
      </c>
      <c r="BK18" s="355">
        <v>0</v>
      </c>
      <c r="BL18" s="355">
        <v>0</v>
      </c>
      <c r="BM18" s="355">
        <v>0</v>
      </c>
      <c r="BN18" s="356">
        <f t="shared" si="1"/>
        <v>0.13051692743457186</v>
      </c>
      <c r="BO18" s="355">
        <f t="shared" si="2"/>
        <v>446.49047182875961</v>
      </c>
      <c r="BP18" s="355">
        <f t="shared" si="2"/>
        <v>29.133839246606399</v>
      </c>
      <c r="BQ18" s="355">
        <f t="shared" si="2"/>
        <v>0</v>
      </c>
      <c r="BR18" s="355">
        <f t="shared" si="2"/>
        <v>0</v>
      </c>
      <c r="BS18" s="355">
        <f t="shared" si="2"/>
        <v>0</v>
      </c>
      <c r="BT18" s="356">
        <f t="shared" si="2"/>
        <v>475.62431107536605</v>
      </c>
      <c r="BU18" s="355">
        <v>49.702911039834433</v>
      </c>
      <c r="BV18" s="355" t="e">
        <v>#REF!</v>
      </c>
      <c r="BW18" s="355">
        <v>0</v>
      </c>
      <c r="BX18" s="355">
        <v>0</v>
      </c>
      <c r="BY18" s="355">
        <v>0</v>
      </c>
      <c r="BZ18" s="356" t="e">
        <f t="shared" si="3"/>
        <v>#REF!</v>
      </c>
      <c r="CA18" s="355">
        <f t="shared" si="4"/>
        <v>496.19338286859403</v>
      </c>
      <c r="CB18" s="355" t="e">
        <f t="shared" si="4"/>
        <v>#REF!</v>
      </c>
      <c r="CC18" s="355">
        <f t="shared" si="4"/>
        <v>0</v>
      </c>
      <c r="CD18" s="355">
        <f t="shared" si="4"/>
        <v>0</v>
      </c>
      <c r="CE18" s="355">
        <f t="shared" si="4"/>
        <v>0</v>
      </c>
      <c r="CF18" s="356" t="e">
        <f t="shared" si="4"/>
        <v>#REF!</v>
      </c>
      <c r="CG18" s="355"/>
      <c r="CH18" s="355"/>
      <c r="CI18" s="355"/>
      <c r="CJ18" s="355"/>
      <c r="CK18" s="355"/>
      <c r="CL18" s="356"/>
      <c r="CM18" s="355">
        <f t="shared" si="5"/>
        <v>496.19338286859403</v>
      </c>
      <c r="CN18" s="355" t="e">
        <f t="shared" si="5"/>
        <v>#REF!</v>
      </c>
      <c r="CO18" s="355">
        <f t="shared" si="5"/>
        <v>0</v>
      </c>
      <c r="CP18" s="355">
        <f t="shared" si="5"/>
        <v>0</v>
      </c>
      <c r="CQ18" s="355">
        <f t="shared" si="5"/>
        <v>0</v>
      </c>
      <c r="CR18" s="356" t="e">
        <f t="shared" si="5"/>
        <v>#REF!</v>
      </c>
      <c r="CS18" s="682"/>
      <c r="CT18" s="338"/>
      <c r="CU18" s="339">
        <v>0.73699999999999999</v>
      </c>
      <c r="CV18" s="340">
        <f t="shared" si="6"/>
        <v>0.26300000000000001</v>
      </c>
      <c r="CW18" s="682"/>
      <c r="CX18" s="341" t="s">
        <v>596</v>
      </c>
      <c r="CY18" s="342" t="s">
        <v>593</v>
      </c>
      <c r="CZ18" s="357" t="s">
        <v>594</v>
      </c>
      <c r="DA18" s="344"/>
    </row>
    <row r="19" spans="1:105" x14ac:dyDescent="0.2">
      <c r="A19" s="682"/>
      <c r="B19" s="331" t="s">
        <v>71</v>
      </c>
      <c r="C19" s="331"/>
      <c r="D19" s="331" t="s">
        <v>460</v>
      </c>
      <c r="E19" s="331"/>
      <c r="F19" s="331"/>
      <c r="G19" s="331"/>
      <c r="H19" s="331"/>
      <c r="I19" s="331"/>
      <c r="J19" s="331"/>
      <c r="K19" s="331"/>
      <c r="L19" s="331"/>
      <c r="M19" s="411">
        <v>7725.8161909253149</v>
      </c>
      <c r="N19" s="411">
        <v>7655.027159439358</v>
      </c>
      <c r="O19" s="411">
        <v>7346.6572608920051</v>
      </c>
      <c r="P19" s="411">
        <v>7702.1239283740597</v>
      </c>
      <c r="Q19" s="411">
        <v>7951.6538341637424</v>
      </c>
      <c r="R19" s="410">
        <f>SUM(M19:Q19)</f>
        <v>38381.278373794477</v>
      </c>
      <c r="S19" s="331"/>
      <c r="T19" s="331"/>
      <c r="U19" s="331"/>
      <c r="V19" s="331"/>
      <c r="W19" s="331"/>
      <c r="X19" s="331"/>
      <c r="Y19" s="331"/>
      <c r="Z19" s="331"/>
      <c r="AA19" s="331"/>
      <c r="AB19" s="331"/>
      <c r="AC19" s="331"/>
      <c r="AD19" s="331"/>
      <c r="AE19" s="331"/>
      <c r="AF19" s="331"/>
      <c r="AG19" s="331"/>
      <c r="AH19" s="331"/>
      <c r="AI19" s="331"/>
      <c r="AJ19" s="331"/>
      <c r="AK19" s="360"/>
      <c r="AL19" s="360"/>
      <c r="AM19" s="360"/>
      <c r="AN19" s="360"/>
      <c r="AO19" s="360"/>
      <c r="AP19" s="359"/>
      <c r="AQ19" s="353"/>
      <c r="AR19" s="353"/>
      <c r="AS19" s="353"/>
      <c r="AT19" s="353"/>
      <c r="AU19" s="353"/>
      <c r="AV19" s="372"/>
      <c r="AW19" s="353"/>
      <c r="AX19" s="353"/>
      <c r="AY19" s="353"/>
      <c r="AZ19" s="353"/>
      <c r="BA19" s="353"/>
      <c r="BB19" s="354"/>
      <c r="BC19" s="355"/>
      <c r="BD19" s="355"/>
      <c r="BE19" s="355"/>
      <c r="BF19" s="355"/>
      <c r="BG19" s="355"/>
      <c r="BH19" s="356"/>
      <c r="BI19" s="355"/>
      <c r="BJ19" s="355"/>
      <c r="BK19" s="355"/>
      <c r="BL19" s="355"/>
      <c r="BM19" s="355"/>
      <c r="BN19" s="356"/>
      <c r="BO19" s="355"/>
      <c r="BP19" s="355"/>
      <c r="BQ19" s="355"/>
      <c r="BR19" s="355"/>
      <c r="BS19" s="355"/>
      <c r="BT19" s="356"/>
      <c r="BU19" s="355"/>
      <c r="BV19" s="355"/>
      <c r="BW19" s="355"/>
      <c r="BX19" s="355"/>
      <c r="BY19" s="355"/>
      <c r="BZ19" s="356"/>
      <c r="CA19" s="355"/>
      <c r="CB19" s="355"/>
      <c r="CC19" s="355"/>
      <c r="CD19" s="355"/>
      <c r="CE19" s="355"/>
      <c r="CF19" s="356"/>
      <c r="CG19" s="355"/>
      <c r="CH19" s="355"/>
      <c r="CI19" s="355"/>
      <c r="CJ19" s="355"/>
      <c r="CK19" s="355"/>
      <c r="CL19" s="356"/>
      <c r="CM19" s="355"/>
      <c r="CN19" s="355"/>
      <c r="CO19" s="355"/>
      <c r="CP19" s="355"/>
      <c r="CQ19" s="355"/>
      <c r="CR19" s="356"/>
      <c r="CS19" s="682"/>
      <c r="CT19" s="338"/>
      <c r="CU19" s="339"/>
      <c r="CV19" s="340"/>
      <c r="CW19" s="682"/>
      <c r="CX19" s="341"/>
      <c r="CY19" s="342"/>
      <c r="CZ19" s="357"/>
      <c r="DA19" s="344"/>
    </row>
    <row r="20" spans="1:105" x14ac:dyDescent="0.2">
      <c r="A20" s="363" t="s">
        <v>463</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45"/>
      <c r="AL20" s="345"/>
      <c r="AM20" s="345"/>
      <c r="AN20" s="345"/>
      <c r="AO20" s="345"/>
      <c r="AP20" s="346"/>
      <c r="AQ20" s="345"/>
      <c r="AR20" s="345"/>
      <c r="AS20" s="345"/>
      <c r="AT20" s="345"/>
      <c r="AU20" s="345"/>
      <c r="AV20" s="346"/>
      <c r="AW20" s="345"/>
      <c r="AX20" s="345"/>
      <c r="AY20" s="345"/>
      <c r="AZ20" s="345"/>
      <c r="BA20" s="345"/>
      <c r="BB20" s="346"/>
      <c r="BC20" s="324"/>
      <c r="BD20" s="325"/>
      <c r="BE20" s="325"/>
      <c r="BF20" s="325"/>
      <c r="BG20" s="325"/>
      <c r="BH20" s="326"/>
      <c r="BI20" s="324"/>
      <c r="BJ20" s="325"/>
      <c r="BK20" s="325"/>
      <c r="BL20" s="325"/>
      <c r="BM20" s="325"/>
      <c r="BN20" s="326"/>
      <c r="BO20" s="325"/>
      <c r="BP20" s="325"/>
      <c r="BQ20" s="325"/>
      <c r="BR20" s="325"/>
      <c r="BS20" s="325"/>
      <c r="BT20" s="326"/>
      <c r="BU20" s="325"/>
      <c r="BV20" s="325"/>
      <c r="BW20" s="325"/>
      <c r="BX20" s="325"/>
      <c r="BY20" s="325"/>
      <c r="BZ20" s="326"/>
      <c r="CA20" s="325"/>
      <c r="CB20" s="325"/>
      <c r="CC20" s="325"/>
      <c r="CD20" s="325"/>
      <c r="CE20" s="325"/>
      <c r="CF20" s="326"/>
      <c r="CG20" s="325"/>
      <c r="CH20" s="325"/>
      <c r="CI20" s="325"/>
      <c r="CJ20" s="325"/>
      <c r="CK20" s="325"/>
      <c r="CL20" s="326"/>
      <c r="CM20" s="325"/>
      <c r="CN20" s="325"/>
      <c r="CO20" s="325"/>
      <c r="CP20" s="325"/>
      <c r="CQ20" s="325"/>
      <c r="CR20" s="326"/>
      <c r="CS20" s="682"/>
      <c r="CT20" s="324"/>
      <c r="CU20" s="325"/>
      <c r="CV20" s="326"/>
      <c r="CW20" s="682"/>
      <c r="CX20" s="351"/>
      <c r="CY20" s="802"/>
      <c r="CZ20" s="328"/>
      <c r="DA20" s="328"/>
    </row>
    <row r="21" spans="1:105" x14ac:dyDescent="0.2">
      <c r="A21" s="682"/>
      <c r="B21" s="331" t="s">
        <v>56</v>
      </c>
      <c r="C21" s="331"/>
      <c r="D21" s="331" t="s">
        <v>460</v>
      </c>
      <c r="E21" s="331"/>
      <c r="F21" s="331"/>
      <c r="G21" s="331"/>
      <c r="H21" s="331"/>
      <c r="I21" s="331"/>
      <c r="J21" s="331"/>
      <c r="K21" s="331"/>
      <c r="L21" s="331"/>
      <c r="M21" s="411">
        <v>654.71168485276166</v>
      </c>
      <c r="N21" s="411">
        <v>1522.5222176945817</v>
      </c>
      <c r="O21" s="411">
        <v>1518.906688485991</v>
      </c>
      <c r="P21" s="411">
        <v>1450.5579369968525</v>
      </c>
      <c r="Q21" s="411">
        <v>1444.7230697022396</v>
      </c>
      <c r="R21" s="410">
        <f>SUM(M21:Q21)</f>
        <v>6591.4215977324266</v>
      </c>
      <c r="S21" s="331"/>
      <c r="T21" s="331"/>
      <c r="U21" s="331"/>
      <c r="V21" s="331"/>
      <c r="W21" s="331"/>
      <c r="X21" s="331"/>
      <c r="Y21" s="331"/>
      <c r="Z21" s="331"/>
      <c r="AA21" s="331"/>
      <c r="AB21" s="331"/>
      <c r="AC21" s="331"/>
      <c r="AD21" s="331"/>
      <c r="AE21" s="331"/>
      <c r="AF21" s="331"/>
      <c r="AG21" s="331"/>
      <c r="AH21" s="331"/>
      <c r="AI21" s="331"/>
      <c r="AJ21" s="331"/>
      <c r="AK21" s="360">
        <v>2154.7208992256833</v>
      </c>
      <c r="AL21" s="360">
        <v>2135.7299927407903</v>
      </c>
      <c r="AM21" s="360">
        <v>2147.2502119662622</v>
      </c>
      <c r="AN21" s="360">
        <v>2158.8325717485595</v>
      </c>
      <c r="AO21" s="360">
        <v>2170.4774072765513</v>
      </c>
      <c r="AP21" s="359">
        <f t="shared" si="8"/>
        <v>10767.011082957844</v>
      </c>
      <c r="AQ21" s="353">
        <v>0.53700000000000003</v>
      </c>
      <c r="AR21" s="353">
        <v>0.53700000000000003</v>
      </c>
      <c r="AS21" s="353">
        <v>0.53700000000000003</v>
      </c>
      <c r="AT21" s="353">
        <v>0.53700000000000003</v>
      </c>
      <c r="AU21" s="353">
        <v>0.53700000000000003</v>
      </c>
      <c r="AV21" s="372">
        <v>0.53700000000000003</v>
      </c>
      <c r="AW21" s="353">
        <f>AK21*AQ21</f>
        <v>1157.0851228841921</v>
      </c>
      <c r="AX21" s="353">
        <f>AL21*AR21</f>
        <v>1146.8870061018044</v>
      </c>
      <c r="AY21" s="353">
        <f>AM21*AS21</f>
        <v>1153.0733638258828</v>
      </c>
      <c r="AZ21" s="353">
        <f>AN21*AT21</f>
        <v>1159.2930910289765</v>
      </c>
      <c r="BA21" s="353">
        <f>AO21*AU21</f>
        <v>1165.5463677075081</v>
      </c>
      <c r="BB21" s="354">
        <f>SUM(AW21:BA21)</f>
        <v>5781.8849515483635</v>
      </c>
      <c r="BC21" s="355">
        <v>1189.4835063249495</v>
      </c>
      <c r="BD21" s="355">
        <v>1178.9998422726551</v>
      </c>
      <c r="BE21" s="355">
        <v>1185.3594180130076</v>
      </c>
      <c r="BF21" s="355">
        <v>1191.7532975777879</v>
      </c>
      <c r="BG21" s="355">
        <v>1198.1816660033185</v>
      </c>
      <c r="BH21" s="356">
        <v>5943.7777301917176</v>
      </c>
      <c r="BI21" s="355">
        <v>0.14987800831524345</v>
      </c>
      <c r="BJ21" s="355">
        <v>3.8331084519356162</v>
      </c>
      <c r="BK21" s="355">
        <v>8.9986775090711824</v>
      </c>
      <c r="BL21" s="355">
        <v>14.510324201947986</v>
      </c>
      <c r="BM21" s="355">
        <v>18.278646018066567</v>
      </c>
      <c r="BN21" s="356">
        <f t="shared" ref="BN21:BN23" si="10">SUM(BI21:BM21)</f>
        <v>45.770634189336597</v>
      </c>
      <c r="BO21" s="355">
        <f>BC21+BI21</f>
        <v>1189.6333843332648</v>
      </c>
      <c r="BP21" s="355">
        <f t="shared" ref="BP21:BS23" si="11">BD21+BJ21</f>
        <v>1182.8329507245908</v>
      </c>
      <c r="BQ21" s="355">
        <f t="shared" si="11"/>
        <v>1194.3580955220789</v>
      </c>
      <c r="BR21" s="355">
        <f t="shared" si="11"/>
        <v>1206.2636217797358</v>
      </c>
      <c r="BS21" s="355">
        <f t="shared" si="11"/>
        <v>1216.4603120213851</v>
      </c>
      <c r="BT21" s="356">
        <f>BH21+BN21</f>
        <v>5989.5483643810539</v>
      </c>
      <c r="BU21" s="355">
        <v>132.4289005078939</v>
      </c>
      <c r="BV21" s="355" t="e">
        <v>#REF!</v>
      </c>
      <c r="BW21" s="355">
        <v>243.15558111852059</v>
      </c>
      <c r="BX21" s="355">
        <v>399.17353541514393</v>
      </c>
      <c r="BY21" s="355">
        <v>219.77860729881201</v>
      </c>
      <c r="BZ21" s="356" t="e">
        <f>SUM(BU21:BY21)</f>
        <v>#REF!</v>
      </c>
      <c r="CA21" s="355">
        <f t="shared" ref="CA21:CF23" si="12">BU21+BO21</f>
        <v>1322.0622848411585</v>
      </c>
      <c r="CB21" s="355" t="e">
        <f t="shared" si="12"/>
        <v>#REF!</v>
      </c>
      <c r="CC21" s="355">
        <f t="shared" si="12"/>
        <v>1437.5136766405994</v>
      </c>
      <c r="CD21" s="355">
        <f t="shared" si="12"/>
        <v>1605.4371571948798</v>
      </c>
      <c r="CE21" s="355">
        <f t="shared" si="12"/>
        <v>1436.2389193201971</v>
      </c>
      <c r="CF21" s="356" t="e">
        <f t="shared" si="12"/>
        <v>#REF!</v>
      </c>
      <c r="CG21" s="355"/>
      <c r="CH21" s="355"/>
      <c r="CI21" s="355"/>
      <c r="CJ21" s="355"/>
      <c r="CK21" s="355"/>
      <c r="CL21" s="356"/>
      <c r="CM21" s="355">
        <f t="shared" ref="CM21:CR23" si="13">CA21-CG21</f>
        <v>1322.0622848411585</v>
      </c>
      <c r="CN21" s="355" t="e">
        <f t="shared" si="13"/>
        <v>#REF!</v>
      </c>
      <c r="CO21" s="355">
        <f t="shared" si="13"/>
        <v>1437.5136766405994</v>
      </c>
      <c r="CP21" s="355">
        <f t="shared" si="13"/>
        <v>1605.4371571948798</v>
      </c>
      <c r="CQ21" s="355">
        <f t="shared" si="13"/>
        <v>1436.2389193201971</v>
      </c>
      <c r="CR21" s="356" t="e">
        <f t="shared" si="13"/>
        <v>#REF!</v>
      </c>
      <c r="CS21" s="682"/>
      <c r="CT21" s="338"/>
      <c r="CU21" s="339">
        <v>0.85099999999999998</v>
      </c>
      <c r="CV21" s="340">
        <f>1-CT21-CU21</f>
        <v>0.14900000000000002</v>
      </c>
      <c r="CW21" s="682"/>
      <c r="CX21" s="341" t="s">
        <v>557</v>
      </c>
      <c r="CY21" s="342" t="s">
        <v>593</v>
      </c>
      <c r="CZ21" s="357" t="s">
        <v>594</v>
      </c>
      <c r="DA21" s="344"/>
    </row>
    <row r="22" spans="1:105" x14ac:dyDescent="0.2">
      <c r="A22" s="682"/>
      <c r="B22" s="331" t="s">
        <v>68</v>
      </c>
      <c r="C22" s="331"/>
      <c r="D22" s="331" t="s">
        <v>460</v>
      </c>
      <c r="E22" s="331"/>
      <c r="F22" s="331"/>
      <c r="G22" s="331"/>
      <c r="H22" s="331"/>
      <c r="I22" s="331"/>
      <c r="J22" s="331"/>
      <c r="K22" s="331"/>
      <c r="L22" s="331"/>
      <c r="M22" s="411">
        <v>116.98055620222473</v>
      </c>
      <c r="N22" s="411">
        <v>272.03653146378633</v>
      </c>
      <c r="O22" s="411">
        <v>271.39052708113746</v>
      </c>
      <c r="P22" s="411">
        <v>259.17831955543068</v>
      </c>
      <c r="Q22" s="411">
        <v>258.13577512361184</v>
      </c>
      <c r="R22" s="410">
        <f>SUM(M22:Q22)</f>
        <v>1177.721709426191</v>
      </c>
      <c r="S22" s="331"/>
      <c r="T22" s="331"/>
      <c r="U22" s="331"/>
      <c r="V22" s="331"/>
      <c r="W22" s="331"/>
      <c r="X22" s="331"/>
      <c r="Y22" s="331"/>
      <c r="Z22" s="331"/>
      <c r="AA22" s="331"/>
      <c r="AB22" s="331"/>
      <c r="AC22" s="331"/>
      <c r="AD22" s="331"/>
      <c r="AE22" s="331"/>
      <c r="AF22" s="331"/>
      <c r="AG22" s="331"/>
      <c r="AH22" s="331"/>
      <c r="AI22" s="331"/>
      <c r="AJ22" s="331"/>
      <c r="AK22" s="360">
        <v>392.94510730477123</v>
      </c>
      <c r="AL22" s="360">
        <v>389.48183566286031</v>
      </c>
      <c r="AM22" s="360">
        <v>391.58271739717418</v>
      </c>
      <c r="AN22" s="360">
        <v>393.69493137771002</v>
      </c>
      <c r="AO22" s="360">
        <v>395.81853873109736</v>
      </c>
      <c r="AP22" s="359">
        <f t="shared" si="8"/>
        <v>1963.523130473613</v>
      </c>
      <c r="AQ22" s="353">
        <v>8.2859999999999996</v>
      </c>
      <c r="AR22" s="353">
        <v>8.2859999999999996</v>
      </c>
      <c r="AS22" s="353">
        <v>8.2859999999999996</v>
      </c>
      <c r="AT22" s="353">
        <v>8.2859999999999996</v>
      </c>
      <c r="AU22" s="353">
        <v>8.2859999999999996</v>
      </c>
      <c r="AV22" s="372">
        <v>8.2859999999999996</v>
      </c>
      <c r="AW22" s="353">
        <f t="shared" ref="AW22:BA23" si="14">AK22*AQ22</f>
        <v>3255.9431591273342</v>
      </c>
      <c r="AX22" s="353">
        <f t="shared" si="14"/>
        <v>3227.2464903024602</v>
      </c>
      <c r="AY22" s="353">
        <f t="shared" si="14"/>
        <v>3244.6543963529853</v>
      </c>
      <c r="AZ22" s="353">
        <f t="shared" si="14"/>
        <v>3262.156201395705</v>
      </c>
      <c r="BA22" s="353">
        <f t="shared" si="14"/>
        <v>3279.7524119258724</v>
      </c>
      <c r="BB22" s="354">
        <f>SUM(AW22:BA22)</f>
        <v>16269.752659104357</v>
      </c>
      <c r="BC22" s="355">
        <v>3347.1095675828997</v>
      </c>
      <c r="BD22" s="355">
        <v>3317.609392030929</v>
      </c>
      <c r="BE22" s="355">
        <v>3335.5047194508688</v>
      </c>
      <c r="BF22" s="355">
        <v>3353.4965750347847</v>
      </c>
      <c r="BG22" s="355">
        <v>3371.5854794597967</v>
      </c>
      <c r="BH22" s="356">
        <v>16725.305733559278</v>
      </c>
      <c r="BI22" s="355">
        <v>0.43215181658429996</v>
      </c>
      <c r="BJ22" s="355">
        <v>11.052220397701509</v>
      </c>
      <c r="BK22" s="355">
        <v>25.94640051675869</v>
      </c>
      <c r="BL22" s="355">
        <v>41.838446037457729</v>
      </c>
      <c r="BM22" s="355">
        <v>52.703863430012348</v>
      </c>
      <c r="BN22" s="356">
        <f t="shared" si="10"/>
        <v>131.97308219851459</v>
      </c>
      <c r="BO22" s="355">
        <f>BC22+BI22</f>
        <v>3347.541719399484</v>
      </c>
      <c r="BP22" s="355">
        <f t="shared" si="11"/>
        <v>3328.6616124286306</v>
      </c>
      <c r="BQ22" s="355">
        <f t="shared" si="11"/>
        <v>3361.4511199676276</v>
      </c>
      <c r="BR22" s="355">
        <f t="shared" si="11"/>
        <v>3395.3350210722424</v>
      </c>
      <c r="BS22" s="355">
        <f t="shared" si="11"/>
        <v>3424.2893428898092</v>
      </c>
      <c r="BT22" s="356">
        <f>BH22+BN22</f>
        <v>16857.278815757792</v>
      </c>
      <c r="BU22" s="355">
        <v>372.64528311201866</v>
      </c>
      <c r="BV22" s="355" t="e">
        <v>#REF!</v>
      </c>
      <c r="BW22" s="355">
        <v>684.34718493698256</v>
      </c>
      <c r="BX22" s="355">
        <v>1123.5751951804634</v>
      </c>
      <c r="BY22" s="355">
        <v>618.66839002574557</v>
      </c>
      <c r="BZ22" s="356" t="e">
        <f>SUM(BU22:BY22)</f>
        <v>#REF!</v>
      </c>
      <c r="CA22" s="355">
        <f t="shared" si="12"/>
        <v>3720.1870025115027</v>
      </c>
      <c r="CB22" s="355" t="e">
        <f t="shared" si="12"/>
        <v>#REF!</v>
      </c>
      <c r="CC22" s="355">
        <f t="shared" si="12"/>
        <v>4045.7983049046102</v>
      </c>
      <c r="CD22" s="355">
        <f t="shared" si="12"/>
        <v>4518.910216252706</v>
      </c>
      <c r="CE22" s="355">
        <f t="shared" si="12"/>
        <v>4042.9577329155545</v>
      </c>
      <c r="CF22" s="356" t="e">
        <f t="shared" si="12"/>
        <v>#REF!</v>
      </c>
      <c r="CG22" s="355"/>
      <c r="CH22" s="355"/>
      <c r="CI22" s="355"/>
      <c r="CJ22" s="355"/>
      <c r="CK22" s="355"/>
      <c r="CL22" s="356"/>
      <c r="CM22" s="355">
        <f t="shared" si="13"/>
        <v>3720.1870025115027</v>
      </c>
      <c r="CN22" s="355" t="e">
        <f t="shared" si="13"/>
        <v>#REF!</v>
      </c>
      <c r="CO22" s="355">
        <f t="shared" si="13"/>
        <v>4045.7983049046102</v>
      </c>
      <c r="CP22" s="355">
        <f t="shared" si="13"/>
        <v>4518.910216252706</v>
      </c>
      <c r="CQ22" s="355">
        <f t="shared" si="13"/>
        <v>4042.9577329155545</v>
      </c>
      <c r="CR22" s="356" t="e">
        <f t="shared" si="13"/>
        <v>#REF!</v>
      </c>
      <c r="CS22" s="682"/>
      <c r="CT22" s="338"/>
      <c r="CU22" s="339">
        <v>0.872</v>
      </c>
      <c r="CV22" s="340">
        <f>1-CT22-CU22</f>
        <v>0.128</v>
      </c>
      <c r="CW22" s="682"/>
      <c r="CX22" s="341" t="s">
        <v>596</v>
      </c>
      <c r="CY22" s="342" t="s">
        <v>593</v>
      </c>
      <c r="CZ22" s="357" t="s">
        <v>594</v>
      </c>
      <c r="DA22" s="344"/>
    </row>
    <row r="23" spans="1:105" x14ac:dyDescent="0.2">
      <c r="A23" s="682"/>
      <c r="B23" s="331" t="s">
        <v>72</v>
      </c>
      <c r="C23" s="331"/>
      <c r="D23" s="331" t="s">
        <v>460</v>
      </c>
      <c r="E23" s="331"/>
      <c r="F23" s="331"/>
      <c r="G23" s="331"/>
      <c r="H23" s="331"/>
      <c r="I23" s="331"/>
      <c r="J23" s="331"/>
      <c r="K23" s="331"/>
      <c r="L23" s="331"/>
      <c r="M23" s="411">
        <v>116.98055620222473</v>
      </c>
      <c r="N23" s="411">
        <v>272.03653146378633</v>
      </c>
      <c r="O23" s="411">
        <v>271.39052708113746</v>
      </c>
      <c r="P23" s="411">
        <v>259.17831955543068</v>
      </c>
      <c r="Q23" s="411">
        <v>258.13577512361184</v>
      </c>
      <c r="R23" s="410">
        <f>SUM(M23:Q23)</f>
        <v>1177.721709426191</v>
      </c>
      <c r="S23" s="331"/>
      <c r="T23" s="331"/>
      <c r="U23" s="331"/>
      <c r="V23" s="331"/>
      <c r="W23" s="331"/>
      <c r="X23" s="331"/>
      <c r="Y23" s="331"/>
      <c r="Z23" s="331"/>
      <c r="AA23" s="331"/>
      <c r="AB23" s="331"/>
      <c r="AC23" s="331"/>
      <c r="AD23" s="331"/>
      <c r="AE23" s="331"/>
      <c r="AF23" s="331"/>
      <c r="AG23" s="331"/>
      <c r="AH23" s="331"/>
      <c r="AI23" s="331"/>
      <c r="AJ23" s="331"/>
      <c r="AK23" s="360">
        <v>392.94510730477123</v>
      </c>
      <c r="AL23" s="360">
        <v>389.48183566286031</v>
      </c>
      <c r="AM23" s="360">
        <v>391.58271739717418</v>
      </c>
      <c r="AN23" s="360">
        <v>393.69493137771002</v>
      </c>
      <c r="AO23" s="360">
        <v>395.81853873109736</v>
      </c>
      <c r="AP23" s="359">
        <f t="shared" si="8"/>
        <v>1963.523130473613</v>
      </c>
      <c r="AQ23" s="353">
        <v>6.0810000000000004</v>
      </c>
      <c r="AR23" s="353">
        <v>6.0810000000000004</v>
      </c>
      <c r="AS23" s="353">
        <v>6.0810000000000004</v>
      </c>
      <c r="AT23" s="353">
        <v>6.0810000000000004</v>
      </c>
      <c r="AU23" s="353">
        <v>6.0810000000000004</v>
      </c>
      <c r="AV23" s="372">
        <v>6.0810000000000004</v>
      </c>
      <c r="AW23" s="353">
        <f t="shared" si="14"/>
        <v>2389.4991975203138</v>
      </c>
      <c r="AX23" s="353">
        <f t="shared" si="14"/>
        <v>2368.4390426658538</v>
      </c>
      <c r="AY23" s="353">
        <f t="shared" si="14"/>
        <v>2381.2145044922163</v>
      </c>
      <c r="AZ23" s="353">
        <f t="shared" si="14"/>
        <v>2394.0588777078547</v>
      </c>
      <c r="BA23" s="353">
        <f t="shared" si="14"/>
        <v>2406.9725340238033</v>
      </c>
      <c r="BB23" s="354">
        <f>SUM(AW23:BA23)</f>
        <v>11940.184156410043</v>
      </c>
      <c r="BC23" s="355">
        <v>2456.4051750508825</v>
      </c>
      <c r="BD23" s="355">
        <v>2434.7553358604978</v>
      </c>
      <c r="BE23" s="355">
        <v>2447.8885106179982</v>
      </c>
      <c r="BF23" s="355">
        <v>2461.0925262836745</v>
      </c>
      <c r="BG23" s="355">
        <v>2474.36776497647</v>
      </c>
      <c r="BH23" s="356">
        <v>12274.509312789525</v>
      </c>
      <c r="BI23" s="355">
        <v>10.155331730180128</v>
      </c>
      <c r="BJ23" s="355">
        <v>18.692928694901905</v>
      </c>
      <c r="BK23" s="355">
        <v>29.254904815406931</v>
      </c>
      <c r="BL23" s="355">
        <v>35.277897890095446</v>
      </c>
      <c r="BM23" s="355">
        <v>40.416206828622279</v>
      </c>
      <c r="BN23" s="356">
        <f t="shared" si="10"/>
        <v>133.79726995920669</v>
      </c>
      <c r="BO23" s="355">
        <f>BC23+BI23</f>
        <v>2466.5605067810625</v>
      </c>
      <c r="BP23" s="355">
        <f t="shared" si="11"/>
        <v>2453.4482645553999</v>
      </c>
      <c r="BQ23" s="355">
        <f t="shared" si="11"/>
        <v>2477.1434154334052</v>
      </c>
      <c r="BR23" s="355">
        <f t="shared" si="11"/>
        <v>2496.3704241737701</v>
      </c>
      <c r="BS23" s="355">
        <f t="shared" si="11"/>
        <v>2514.7839718050923</v>
      </c>
      <c r="BT23" s="356">
        <f>BH23+BN23</f>
        <v>12408.306582748732</v>
      </c>
      <c r="BU23" s="355">
        <v>274.57526011871187</v>
      </c>
      <c r="BV23" s="355" t="e">
        <v>#REF!</v>
      </c>
      <c r="BW23" s="355">
        <v>504.31378072615217</v>
      </c>
      <c r="BX23" s="355">
        <v>826.09223218803561</v>
      </c>
      <c r="BY23" s="355">
        <v>454.34751427466375</v>
      </c>
      <c r="BZ23" s="356" t="e">
        <f>SUM(BU23:BY23)</f>
        <v>#REF!</v>
      </c>
      <c r="CA23" s="355">
        <f t="shared" si="12"/>
        <v>2741.1357668997744</v>
      </c>
      <c r="CB23" s="355" t="e">
        <f t="shared" si="12"/>
        <v>#REF!</v>
      </c>
      <c r="CC23" s="355">
        <f t="shared" si="12"/>
        <v>2981.4571961595575</v>
      </c>
      <c r="CD23" s="355">
        <f t="shared" si="12"/>
        <v>3322.4626563618058</v>
      </c>
      <c r="CE23" s="355">
        <f t="shared" si="12"/>
        <v>2969.1314860797561</v>
      </c>
      <c r="CF23" s="356" t="e">
        <f t="shared" si="12"/>
        <v>#REF!</v>
      </c>
      <c r="CG23" s="355"/>
      <c r="CH23" s="355"/>
      <c r="CI23" s="355"/>
      <c r="CJ23" s="355"/>
      <c r="CK23" s="355"/>
      <c r="CL23" s="356"/>
      <c r="CM23" s="355">
        <f t="shared" si="13"/>
        <v>2741.1357668997744</v>
      </c>
      <c r="CN23" s="355" t="e">
        <f t="shared" si="13"/>
        <v>#REF!</v>
      </c>
      <c r="CO23" s="355">
        <f t="shared" si="13"/>
        <v>2981.4571961595575</v>
      </c>
      <c r="CP23" s="355">
        <f t="shared" si="13"/>
        <v>3322.4626563618058</v>
      </c>
      <c r="CQ23" s="355">
        <f t="shared" si="13"/>
        <v>2969.1314860797561</v>
      </c>
      <c r="CR23" s="356" t="e">
        <f t="shared" si="13"/>
        <v>#REF!</v>
      </c>
      <c r="CS23" s="682"/>
      <c r="CT23" s="338">
        <v>0.40200000000000002</v>
      </c>
      <c r="CU23" s="339"/>
      <c r="CV23" s="340">
        <f>1-CT23-CU23</f>
        <v>0.59799999999999998</v>
      </c>
      <c r="CW23" s="682"/>
      <c r="CX23" s="341" t="s">
        <v>559</v>
      </c>
      <c r="CY23" s="342" t="s">
        <v>593</v>
      </c>
      <c r="CZ23" s="357" t="s">
        <v>69</v>
      </c>
      <c r="DA23" s="344"/>
    </row>
    <row r="24" spans="1:105" x14ac:dyDescent="0.2">
      <c r="A24" s="363" t="s">
        <v>597</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45"/>
      <c r="AL24" s="345"/>
      <c r="AM24" s="345"/>
      <c r="AN24" s="345"/>
      <c r="AO24" s="345"/>
      <c r="AP24" s="346"/>
      <c r="AQ24" s="345"/>
      <c r="AR24" s="345"/>
      <c r="AS24" s="345"/>
      <c r="AT24" s="345"/>
      <c r="AU24" s="345"/>
      <c r="AV24" s="346"/>
      <c r="AW24" s="345"/>
      <c r="AX24" s="345"/>
      <c r="AY24" s="345"/>
      <c r="AZ24" s="345"/>
      <c r="BA24" s="345"/>
      <c r="BB24" s="346"/>
      <c r="BC24" s="324"/>
      <c r="BD24" s="325"/>
      <c r="BE24" s="325"/>
      <c r="BF24" s="325"/>
      <c r="BG24" s="325"/>
      <c r="BH24" s="326"/>
      <c r="BI24" s="324"/>
      <c r="BJ24" s="325"/>
      <c r="BK24" s="325"/>
      <c r="BL24" s="325"/>
      <c r="BM24" s="325"/>
      <c r="BN24" s="326"/>
      <c r="BO24" s="325"/>
      <c r="BP24" s="325"/>
      <c r="BQ24" s="325"/>
      <c r="BR24" s="325"/>
      <c r="BS24" s="325"/>
      <c r="BT24" s="326"/>
      <c r="BU24" s="325"/>
      <c r="BV24" s="325"/>
      <c r="BW24" s="325"/>
      <c r="BX24" s="325"/>
      <c r="BY24" s="325"/>
      <c r="BZ24" s="326"/>
      <c r="CA24" s="325"/>
      <c r="CB24" s="325"/>
      <c r="CC24" s="325"/>
      <c r="CD24" s="325"/>
      <c r="CE24" s="325"/>
      <c r="CF24" s="326"/>
      <c r="CG24" s="325"/>
      <c r="CH24" s="325"/>
      <c r="CI24" s="325"/>
      <c r="CJ24" s="325"/>
      <c r="CK24" s="325"/>
      <c r="CL24" s="326"/>
      <c r="CM24" s="325"/>
      <c r="CN24" s="325"/>
      <c r="CO24" s="325"/>
      <c r="CP24" s="325"/>
      <c r="CQ24" s="325"/>
      <c r="CR24" s="326"/>
      <c r="CS24" s="682"/>
      <c r="CT24" s="324"/>
      <c r="CU24" s="325"/>
      <c r="CV24" s="326"/>
      <c r="CW24" s="682"/>
      <c r="CX24" s="351"/>
      <c r="CY24" s="802"/>
      <c r="CZ24" s="328"/>
      <c r="DA24" s="328"/>
    </row>
    <row r="25" spans="1:105" x14ac:dyDescent="0.2">
      <c r="A25" s="682"/>
      <c r="B25" s="331" t="s">
        <v>598</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160"/>
      <c r="AL25" s="160"/>
      <c r="AM25" s="160"/>
      <c r="AN25" s="160"/>
      <c r="AO25" s="160"/>
      <c r="AP25" s="332"/>
      <c r="AQ25" s="374"/>
      <c r="AR25" s="333"/>
      <c r="AS25" s="333"/>
      <c r="AT25" s="333"/>
      <c r="AU25" s="333"/>
      <c r="AV25" s="335"/>
      <c r="AW25" s="333">
        <v>1254</v>
      </c>
      <c r="AX25" s="333">
        <v>1254</v>
      </c>
      <c r="AY25" s="333">
        <v>1254</v>
      </c>
      <c r="AZ25" s="333">
        <v>1254</v>
      </c>
      <c r="BA25" s="333">
        <v>1254</v>
      </c>
      <c r="BB25" s="335">
        <f>SUM(AW25:BA25)</f>
        <v>6270</v>
      </c>
      <c r="BC25" s="336">
        <v>1289.1120000000001</v>
      </c>
      <c r="BD25" s="336">
        <v>1289.1120000000001</v>
      </c>
      <c r="BE25" s="336">
        <v>1289.1120000000001</v>
      </c>
      <c r="BF25" s="336">
        <v>1289.1120000000001</v>
      </c>
      <c r="BG25" s="336">
        <v>1289.1120000000001</v>
      </c>
      <c r="BH25" s="337">
        <v>6445.56</v>
      </c>
      <c r="BI25" s="336">
        <v>0.13360989415598923</v>
      </c>
      <c r="BJ25" s="336">
        <v>3.4474382128094354</v>
      </c>
      <c r="BK25" s="336">
        <v>8.049849566600626</v>
      </c>
      <c r="BL25" s="336">
        <v>12.910702823313754</v>
      </c>
      <c r="BM25" s="336">
        <v>16.176348085653448</v>
      </c>
      <c r="BN25" s="337">
        <f t="shared" ref="BN25:BN26" si="15">SUM(BI25:BM25)</f>
        <v>40.717948582533253</v>
      </c>
      <c r="BO25" s="336">
        <f>BC25+BI25</f>
        <v>1289.2456098941561</v>
      </c>
      <c r="BP25" s="336">
        <f t="shared" ref="BP25:BS26" si="16">BD25+BJ25</f>
        <v>1292.5594382128095</v>
      </c>
      <c r="BQ25" s="336">
        <f t="shared" si="16"/>
        <v>1297.1618495666007</v>
      </c>
      <c r="BR25" s="336">
        <f t="shared" si="16"/>
        <v>1302.0227028233139</v>
      </c>
      <c r="BS25" s="336">
        <f t="shared" si="16"/>
        <v>1305.2883480856535</v>
      </c>
      <c r="BT25" s="337">
        <f>BH25+BN25</f>
        <v>6486.277948582534</v>
      </c>
      <c r="BU25" s="336">
        <v>143.51764236895596</v>
      </c>
      <c r="BV25" s="336" t="e">
        <v>#REF!</v>
      </c>
      <c r="BW25" s="336">
        <v>264.08507173744118</v>
      </c>
      <c r="BX25" s="336">
        <v>430.86187471188367</v>
      </c>
      <c r="BY25" s="336">
        <v>235.8272213492393</v>
      </c>
      <c r="BZ25" s="337" t="e">
        <f>SUM(BU25:BY25)</f>
        <v>#REF!</v>
      </c>
      <c r="CA25" s="336">
        <f t="shared" ref="CA25:CF26" si="17">BU25+BO25</f>
        <v>1432.763252263112</v>
      </c>
      <c r="CB25" s="336" t="e">
        <f t="shared" si="17"/>
        <v>#REF!</v>
      </c>
      <c r="CC25" s="336">
        <f t="shared" si="17"/>
        <v>1561.246921304042</v>
      </c>
      <c r="CD25" s="336">
        <f t="shared" si="17"/>
        <v>1732.8845775351976</v>
      </c>
      <c r="CE25" s="336">
        <f t="shared" si="17"/>
        <v>1541.1155694348929</v>
      </c>
      <c r="CF25" s="337" t="e">
        <f t="shared" si="17"/>
        <v>#REF!</v>
      </c>
      <c r="CG25" s="336">
        <f t="shared" ref="CG25:CK26" si="18">CA25</f>
        <v>1432.763252263112</v>
      </c>
      <c r="CH25" s="336" t="e">
        <f t="shared" si="18"/>
        <v>#REF!</v>
      </c>
      <c r="CI25" s="336">
        <f t="shared" si="18"/>
        <v>1561.246921304042</v>
      </c>
      <c r="CJ25" s="336">
        <f t="shared" si="18"/>
        <v>1732.8845775351976</v>
      </c>
      <c r="CK25" s="336">
        <f t="shared" si="18"/>
        <v>1541.1155694348929</v>
      </c>
      <c r="CL25" s="337" t="e">
        <f>SUM(CG25:CK25)</f>
        <v>#REF!</v>
      </c>
      <c r="CM25" s="336">
        <f t="shared" ref="CM25:CR26" si="19">CA25-CG25</f>
        <v>0</v>
      </c>
      <c r="CN25" s="336" t="e">
        <f t="shared" si="19"/>
        <v>#REF!</v>
      </c>
      <c r="CO25" s="336">
        <f t="shared" si="19"/>
        <v>0</v>
      </c>
      <c r="CP25" s="336">
        <f t="shared" si="19"/>
        <v>0</v>
      </c>
      <c r="CQ25" s="336">
        <f t="shared" si="19"/>
        <v>0</v>
      </c>
      <c r="CR25" s="337" t="e">
        <f t="shared" si="19"/>
        <v>#REF!</v>
      </c>
      <c r="CS25" s="682"/>
      <c r="CT25" s="338"/>
      <c r="CU25" s="339">
        <v>0.7</v>
      </c>
      <c r="CV25" s="340">
        <f t="shared" ref="CV25:CV26" si="20">1-CT25-CU25</f>
        <v>0.30000000000000004</v>
      </c>
      <c r="CW25" s="804"/>
      <c r="CX25" s="341" t="s">
        <v>110</v>
      </c>
      <c r="CY25" s="342" t="s">
        <v>599</v>
      </c>
      <c r="CZ25" s="357" t="s">
        <v>594</v>
      </c>
      <c r="DA25" s="344"/>
    </row>
    <row r="26" spans="1:105" x14ac:dyDescent="0.2">
      <c r="A26" s="682"/>
      <c r="B26" s="331" t="s">
        <v>600</v>
      </c>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160"/>
      <c r="AL26" s="160"/>
      <c r="AM26" s="160"/>
      <c r="AN26" s="160"/>
      <c r="AO26" s="160"/>
      <c r="AP26" s="332"/>
      <c r="AQ26" s="374"/>
      <c r="AR26" s="333"/>
      <c r="AS26" s="333"/>
      <c r="AT26" s="333"/>
      <c r="AU26" s="333"/>
      <c r="AV26" s="335"/>
      <c r="AW26" s="375">
        <v>2501.25265692638</v>
      </c>
      <c r="AX26" s="375">
        <v>2328.6007384726299</v>
      </c>
      <c r="AY26" s="375">
        <v>2201.2750269926601</v>
      </c>
      <c r="AZ26" s="375">
        <v>1987.53202645038</v>
      </c>
      <c r="BA26" s="375">
        <v>1480.4297257826399</v>
      </c>
      <c r="BB26" s="335">
        <f t="shared" ref="BB26" si="21">SUM(AW26:BA26)</f>
        <v>10499.090174624691</v>
      </c>
      <c r="BC26" s="336">
        <v>2571.2877313203189</v>
      </c>
      <c r="BD26" s="336">
        <v>2393.8015591498638</v>
      </c>
      <c r="BE26" s="336">
        <v>2262.9107277484545</v>
      </c>
      <c r="BF26" s="336">
        <v>2043.1829231909908</v>
      </c>
      <c r="BG26" s="336">
        <v>1521.8817581045539</v>
      </c>
      <c r="BH26" s="337">
        <v>10793.064699514183</v>
      </c>
      <c r="BI26" s="336">
        <v>0.26650087938542305</v>
      </c>
      <c r="BJ26" s="336">
        <v>6.4016803574057537</v>
      </c>
      <c r="BK26" s="336">
        <v>14.130727928234165</v>
      </c>
      <c r="BL26" s="336">
        <v>20.462867101530644</v>
      </c>
      <c r="BM26" s="336">
        <v>19.09724606109128</v>
      </c>
      <c r="BN26" s="337">
        <f t="shared" si="15"/>
        <v>60.359022327647267</v>
      </c>
      <c r="BO26" s="336">
        <f>BC26+BI26</f>
        <v>2571.5542321997045</v>
      </c>
      <c r="BP26" s="336">
        <f t="shared" si="16"/>
        <v>2400.2032395072697</v>
      </c>
      <c r="BQ26" s="336">
        <f t="shared" si="16"/>
        <v>2277.0414556766887</v>
      </c>
      <c r="BR26" s="336">
        <f t="shared" si="16"/>
        <v>2063.6457902925213</v>
      </c>
      <c r="BS26" s="336">
        <f t="shared" si="16"/>
        <v>1540.9790041656452</v>
      </c>
      <c r="BT26" s="337">
        <f>BH26+BN26</f>
        <v>10853.423721841831</v>
      </c>
      <c r="BU26" s="336">
        <v>286.26306562293547</v>
      </c>
      <c r="BV26" s="336" t="e">
        <v>#REF!</v>
      </c>
      <c r="BW26" s="336">
        <v>463.57565663253132</v>
      </c>
      <c r="BX26" s="336">
        <v>682.89615228574155</v>
      </c>
      <c r="BY26" s="336">
        <v>278.40959221222988</v>
      </c>
      <c r="BZ26" s="337" t="e">
        <f>SUM(BU26:BY26)</f>
        <v>#REF!</v>
      </c>
      <c r="CA26" s="336">
        <f t="shared" si="17"/>
        <v>2857.8172978226398</v>
      </c>
      <c r="CB26" s="336" t="e">
        <f t="shared" si="17"/>
        <v>#REF!</v>
      </c>
      <c r="CC26" s="336">
        <f t="shared" si="17"/>
        <v>2740.6171123092199</v>
      </c>
      <c r="CD26" s="336">
        <f t="shared" si="17"/>
        <v>2746.5419425782629</v>
      </c>
      <c r="CE26" s="336">
        <f t="shared" si="17"/>
        <v>1819.388596377875</v>
      </c>
      <c r="CF26" s="337" t="e">
        <f t="shared" si="17"/>
        <v>#REF!</v>
      </c>
      <c r="CG26" s="336">
        <f t="shared" si="18"/>
        <v>2857.8172978226398</v>
      </c>
      <c r="CH26" s="336" t="e">
        <f t="shared" si="18"/>
        <v>#REF!</v>
      </c>
      <c r="CI26" s="336">
        <f t="shared" si="18"/>
        <v>2740.6171123092199</v>
      </c>
      <c r="CJ26" s="336">
        <f t="shared" si="18"/>
        <v>2746.5419425782629</v>
      </c>
      <c r="CK26" s="336">
        <f t="shared" si="18"/>
        <v>1819.388596377875</v>
      </c>
      <c r="CL26" s="337" t="e">
        <f>SUM(CG26:CK26)</f>
        <v>#REF!</v>
      </c>
      <c r="CM26" s="336">
        <f t="shared" si="19"/>
        <v>0</v>
      </c>
      <c r="CN26" s="336" t="e">
        <f t="shared" si="19"/>
        <v>#REF!</v>
      </c>
      <c r="CO26" s="336">
        <f t="shared" si="19"/>
        <v>0</v>
      </c>
      <c r="CP26" s="336">
        <f t="shared" si="19"/>
        <v>0</v>
      </c>
      <c r="CQ26" s="336">
        <f t="shared" si="19"/>
        <v>0</v>
      </c>
      <c r="CR26" s="337" t="e">
        <f t="shared" si="19"/>
        <v>#REF!</v>
      </c>
      <c r="CS26" s="682"/>
      <c r="CT26" s="338"/>
      <c r="CU26" s="339">
        <v>0.7</v>
      </c>
      <c r="CV26" s="340">
        <f t="shared" si="20"/>
        <v>0.30000000000000004</v>
      </c>
      <c r="CW26" s="804"/>
      <c r="CX26" s="341" t="s">
        <v>596</v>
      </c>
      <c r="CY26" s="342" t="s">
        <v>593</v>
      </c>
      <c r="CZ26" s="357" t="s">
        <v>594</v>
      </c>
      <c r="DA26" s="344"/>
    </row>
    <row r="27" spans="1:105" x14ac:dyDescent="0.2">
      <c r="A27" s="363" t="s">
        <v>474</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84"/>
      <c r="AL27" s="376"/>
      <c r="AM27" s="376"/>
      <c r="AN27" s="376"/>
      <c r="AO27" s="376"/>
      <c r="AP27" s="377"/>
      <c r="AQ27" s="378"/>
      <c r="AR27" s="376"/>
      <c r="AS27" s="376"/>
      <c r="AT27" s="376"/>
      <c r="AU27" s="376"/>
      <c r="AV27" s="377"/>
      <c r="AW27" s="378"/>
      <c r="AX27" s="376"/>
      <c r="AY27" s="376"/>
      <c r="AZ27" s="376"/>
      <c r="BA27" s="376"/>
      <c r="BB27" s="377"/>
      <c r="BC27" s="324"/>
      <c r="BD27" s="325"/>
      <c r="BE27" s="325"/>
      <c r="BF27" s="325"/>
      <c r="BG27" s="325"/>
      <c r="BH27" s="326"/>
      <c r="BI27" s="324"/>
      <c r="BJ27" s="325"/>
      <c r="BK27" s="325"/>
      <c r="BL27" s="325"/>
      <c r="BM27" s="325"/>
      <c r="BN27" s="326"/>
      <c r="BO27" s="325"/>
      <c r="BP27" s="325"/>
      <c r="BQ27" s="325"/>
      <c r="BR27" s="325"/>
      <c r="BS27" s="325"/>
      <c r="BT27" s="326"/>
      <c r="BU27" s="325"/>
      <c r="BV27" s="325"/>
      <c r="BW27" s="325"/>
      <c r="BX27" s="325"/>
      <c r="BY27" s="325"/>
      <c r="BZ27" s="326"/>
      <c r="CA27" s="325"/>
      <c r="CB27" s="325"/>
      <c r="CC27" s="325"/>
      <c r="CD27" s="325"/>
      <c r="CE27" s="325"/>
      <c r="CF27" s="326"/>
      <c r="CG27" s="325"/>
      <c r="CH27" s="325"/>
      <c r="CI27" s="325"/>
      <c r="CJ27" s="325"/>
      <c r="CK27" s="325"/>
      <c r="CL27" s="326"/>
      <c r="CM27" s="325"/>
      <c r="CN27" s="325"/>
      <c r="CO27" s="325"/>
      <c r="CP27" s="325"/>
      <c r="CQ27" s="325"/>
      <c r="CR27" s="326"/>
      <c r="CS27" s="682"/>
      <c r="CT27" s="324"/>
      <c r="CU27" s="325"/>
      <c r="CV27" s="326"/>
      <c r="CW27" s="682"/>
      <c r="CX27" s="351"/>
      <c r="CY27" s="802"/>
      <c r="CZ27" s="328"/>
      <c r="DA27" s="328"/>
    </row>
    <row r="28" spans="1:105" x14ac:dyDescent="0.2">
      <c r="A28" s="682"/>
      <c r="B28" s="331" t="s">
        <v>81</v>
      </c>
      <c r="C28" s="331"/>
      <c r="D28" s="331"/>
      <c r="E28" s="331" t="s">
        <v>84</v>
      </c>
      <c r="F28" s="331" t="s">
        <v>427</v>
      </c>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0"/>
      <c r="AL28" s="160"/>
      <c r="AM28" s="160"/>
      <c r="AN28" s="160"/>
      <c r="AO28" s="160"/>
      <c r="AP28" s="332"/>
      <c r="AQ28" s="374"/>
      <c r="AR28" s="333"/>
      <c r="AS28" s="333"/>
      <c r="AT28" s="333"/>
      <c r="AU28" s="333"/>
      <c r="AV28" s="335"/>
      <c r="AW28" s="333">
        <f>654.3</f>
        <v>654.29999999999995</v>
      </c>
      <c r="AX28" s="333">
        <f>459.8</f>
        <v>459.8</v>
      </c>
      <c r="AY28" s="333">
        <f>439.4</f>
        <v>439.4</v>
      </c>
      <c r="AZ28" s="333">
        <f>443.5</f>
        <v>443.5</v>
      </c>
      <c r="BA28" s="333">
        <f>396.9</f>
        <v>396.9</v>
      </c>
      <c r="BB28" s="335">
        <f>SUM(AW28:BA28)</f>
        <v>2393.9</v>
      </c>
      <c r="BC28" s="336">
        <v>672.62040000000002</v>
      </c>
      <c r="BD28" s="336">
        <v>472.67440000000005</v>
      </c>
      <c r="BE28" s="336">
        <v>451.70319999999998</v>
      </c>
      <c r="BF28" s="336">
        <v>455.91800000000001</v>
      </c>
      <c r="BG28" s="336">
        <v>408.01319999999998</v>
      </c>
      <c r="BH28" s="337">
        <v>2460.9292</v>
      </c>
      <c r="BI28" s="336">
        <v>2.6355002900924469</v>
      </c>
      <c r="BJ28" s="336">
        <v>3.4394026951408625</v>
      </c>
      <c r="BK28" s="336">
        <v>5.116337031922126</v>
      </c>
      <c r="BL28" s="336">
        <v>6.1938462220910511</v>
      </c>
      <c r="BM28" s="336">
        <v>6.3163245667930292</v>
      </c>
      <c r="BN28" s="337">
        <f t="shared" ref="BN28:BN29" si="22">SUM(BI28:BM28)</f>
        <v>23.701410806039515</v>
      </c>
      <c r="BO28" s="336">
        <f>BC28+BI28</f>
        <v>675.25590029009243</v>
      </c>
      <c r="BP28" s="336">
        <f t="shared" ref="BP28:BS29" si="23">BD28+BJ28</f>
        <v>476.11380269514092</v>
      </c>
      <c r="BQ28" s="336">
        <f t="shared" si="23"/>
        <v>456.8195370319221</v>
      </c>
      <c r="BR28" s="336">
        <f t="shared" si="23"/>
        <v>462.11184622209106</v>
      </c>
      <c r="BS28" s="336">
        <f t="shared" si="23"/>
        <v>414.329524566793</v>
      </c>
      <c r="BT28" s="337">
        <f>BH28+BN28</f>
        <v>2484.6306108060394</v>
      </c>
      <c r="BU28" s="336">
        <v>75.168869346250503</v>
      </c>
      <c r="BV28" s="336" t="e">
        <v>#REF!</v>
      </c>
      <c r="BW28" s="336">
        <v>93.00244240797474</v>
      </c>
      <c r="BX28" s="336">
        <v>152.92081770776835</v>
      </c>
      <c r="BY28" s="336">
        <v>74.857161365793786</v>
      </c>
      <c r="BZ28" s="337" t="e">
        <f>SUM(BU28:BY28)</f>
        <v>#REF!</v>
      </c>
      <c r="CA28" s="336">
        <f t="shared" ref="CA28:CF29" si="24">BU28+BO28</f>
        <v>750.42476963634294</v>
      </c>
      <c r="CB28" s="336" t="e">
        <f t="shared" si="24"/>
        <v>#REF!</v>
      </c>
      <c r="CC28" s="336">
        <f t="shared" si="24"/>
        <v>549.82197943989684</v>
      </c>
      <c r="CD28" s="336">
        <f t="shared" si="24"/>
        <v>615.03266392985938</v>
      </c>
      <c r="CE28" s="336">
        <f t="shared" si="24"/>
        <v>489.18668593258678</v>
      </c>
      <c r="CF28" s="337" t="e">
        <f t="shared" si="24"/>
        <v>#REF!</v>
      </c>
      <c r="CG28" s="336"/>
      <c r="CH28" s="336"/>
      <c r="CI28" s="336"/>
      <c r="CJ28" s="336"/>
      <c r="CK28" s="336"/>
      <c r="CL28" s="337"/>
      <c r="CM28" s="336">
        <f t="shared" ref="CM28:CR29" si="25">CA28-CG28</f>
        <v>750.42476963634294</v>
      </c>
      <c r="CN28" s="336" t="e">
        <f t="shared" si="25"/>
        <v>#REF!</v>
      </c>
      <c r="CO28" s="336">
        <f t="shared" si="25"/>
        <v>549.82197943989684</v>
      </c>
      <c r="CP28" s="336">
        <f t="shared" si="25"/>
        <v>615.03266392985938</v>
      </c>
      <c r="CQ28" s="336">
        <f t="shared" si="25"/>
        <v>489.18668593258678</v>
      </c>
      <c r="CR28" s="337" t="e">
        <f t="shared" si="25"/>
        <v>#REF!</v>
      </c>
      <c r="CS28" s="385"/>
      <c r="CT28" s="338">
        <v>0.38100000000000001</v>
      </c>
      <c r="CU28" s="339"/>
      <c r="CV28" s="340">
        <f>1-CT28</f>
        <v>0.61899999999999999</v>
      </c>
      <c r="CW28" s="682"/>
      <c r="CX28" s="341" t="s">
        <v>80</v>
      </c>
      <c r="CY28" s="342" t="s">
        <v>80</v>
      </c>
      <c r="CZ28" s="357" t="s">
        <v>474</v>
      </c>
      <c r="DA28" s="344" t="s">
        <v>601</v>
      </c>
    </row>
    <row r="29" spans="1:105" x14ac:dyDescent="0.2">
      <c r="A29" s="682"/>
      <c r="B29" s="331" t="s">
        <v>83</v>
      </c>
      <c r="C29" s="331"/>
      <c r="D29" s="331"/>
      <c r="E29" s="331" t="s">
        <v>84</v>
      </c>
      <c r="F29" s="331" t="s">
        <v>429</v>
      </c>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160"/>
      <c r="AL29" s="160"/>
      <c r="AM29" s="160"/>
      <c r="AN29" s="160"/>
      <c r="AO29" s="160"/>
      <c r="AP29" s="332"/>
      <c r="AQ29" s="374"/>
      <c r="AR29" s="333"/>
      <c r="AS29" s="333"/>
      <c r="AT29" s="333"/>
      <c r="AU29" s="333"/>
      <c r="AV29" s="335"/>
      <c r="AW29" s="333">
        <v>361</v>
      </c>
      <c r="AX29" s="333">
        <f>361</f>
        <v>361</v>
      </c>
      <c r="AY29" s="333">
        <f>363</f>
        <v>363</v>
      </c>
      <c r="AZ29" s="333">
        <v>363</v>
      </c>
      <c r="BA29" s="333">
        <v>365</v>
      </c>
      <c r="BB29" s="335">
        <f>SUM(AW29:BA29)</f>
        <v>1813</v>
      </c>
      <c r="BC29" s="336">
        <v>371.108</v>
      </c>
      <c r="BD29" s="336">
        <v>371.108</v>
      </c>
      <c r="BE29" s="336">
        <v>373.16399999999999</v>
      </c>
      <c r="BF29" s="336">
        <v>373.16399999999999</v>
      </c>
      <c r="BG29" s="336">
        <v>375.22</v>
      </c>
      <c r="BH29" s="337">
        <v>1863.7640000000001</v>
      </c>
      <c r="BI29" s="336">
        <v>2.4005956772580253</v>
      </c>
      <c r="BJ29" s="336">
        <v>4.4580704984304509</v>
      </c>
      <c r="BK29" s="336">
        <v>6.9780067873972937</v>
      </c>
      <c r="BL29" s="336">
        <v>8.369491821802729</v>
      </c>
      <c r="BM29" s="336">
        <v>9.5896305003354581</v>
      </c>
      <c r="BN29" s="337">
        <f t="shared" si="22"/>
        <v>31.79579528522396</v>
      </c>
      <c r="BO29" s="336">
        <f>BC29+BI29</f>
        <v>373.50859567725803</v>
      </c>
      <c r="BP29" s="336">
        <f t="shared" si="23"/>
        <v>375.56607049843046</v>
      </c>
      <c r="BQ29" s="336">
        <f t="shared" si="23"/>
        <v>380.14200678739729</v>
      </c>
      <c r="BR29" s="336">
        <f t="shared" si="23"/>
        <v>381.53349182180273</v>
      </c>
      <c r="BS29" s="336">
        <f t="shared" si="23"/>
        <v>384.80963050033546</v>
      </c>
      <c r="BT29" s="337">
        <f>BH29+BN29</f>
        <v>1895.559795285224</v>
      </c>
      <c r="BU29" s="336">
        <v>41.57863532344355</v>
      </c>
      <c r="BV29" s="336" t="e">
        <v>#REF!</v>
      </c>
      <c r="BW29" s="336">
        <v>77.391906928504127</v>
      </c>
      <c r="BX29" s="336">
        <v>126.25604391939757</v>
      </c>
      <c r="BY29" s="336">
        <v>69.523784566386581</v>
      </c>
      <c r="BZ29" s="337" t="e">
        <f>SUM(BU29:BY29)</f>
        <v>#REF!</v>
      </c>
      <c r="CA29" s="336">
        <f t="shared" si="24"/>
        <v>415.08723100070159</v>
      </c>
      <c r="CB29" s="336" t="e">
        <f t="shared" si="24"/>
        <v>#REF!</v>
      </c>
      <c r="CC29" s="336">
        <f t="shared" si="24"/>
        <v>457.53391371590141</v>
      </c>
      <c r="CD29" s="336">
        <f t="shared" si="24"/>
        <v>507.78953574120032</v>
      </c>
      <c r="CE29" s="336">
        <f t="shared" si="24"/>
        <v>454.33341506672207</v>
      </c>
      <c r="CF29" s="337" t="e">
        <f t="shared" si="24"/>
        <v>#REF!</v>
      </c>
      <c r="CG29" s="336"/>
      <c r="CH29" s="336"/>
      <c r="CI29" s="336"/>
      <c r="CJ29" s="336"/>
      <c r="CK29" s="336"/>
      <c r="CL29" s="337"/>
      <c r="CM29" s="336">
        <f t="shared" si="25"/>
        <v>415.08723100070159</v>
      </c>
      <c r="CN29" s="336" t="e">
        <f t="shared" si="25"/>
        <v>#REF!</v>
      </c>
      <c r="CO29" s="336">
        <f t="shared" si="25"/>
        <v>457.53391371590141</v>
      </c>
      <c r="CP29" s="336">
        <f t="shared" si="25"/>
        <v>507.78953574120032</v>
      </c>
      <c r="CQ29" s="336">
        <f t="shared" si="25"/>
        <v>454.33341506672207</v>
      </c>
      <c r="CR29" s="337" t="e">
        <f t="shared" si="25"/>
        <v>#REF!</v>
      </c>
      <c r="CS29" s="385"/>
      <c r="CT29" s="338">
        <v>0.629</v>
      </c>
      <c r="CU29" s="339"/>
      <c r="CV29" s="340">
        <f>1-CT29</f>
        <v>0.371</v>
      </c>
      <c r="CW29" s="682"/>
      <c r="CX29" s="341" t="s">
        <v>80</v>
      </c>
      <c r="CY29" s="342" t="s">
        <v>80</v>
      </c>
      <c r="CZ29" s="357" t="s">
        <v>474</v>
      </c>
      <c r="DA29" s="344" t="s">
        <v>602</v>
      </c>
    </row>
    <row r="30" spans="1:105" x14ac:dyDescent="0.2">
      <c r="A30" s="682"/>
      <c r="B30" s="331" t="s">
        <v>85</v>
      </c>
      <c r="C30" s="331"/>
      <c r="D30" s="331"/>
      <c r="E30" s="331" t="s">
        <v>84</v>
      </c>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160"/>
      <c r="AL30" s="160"/>
      <c r="AM30" s="160"/>
      <c r="AN30" s="160"/>
      <c r="AO30" s="160"/>
      <c r="AP30" s="332"/>
      <c r="AQ30" s="333"/>
      <c r="AR30" s="333"/>
      <c r="AS30" s="333"/>
      <c r="AT30" s="333"/>
      <c r="AU30" s="333"/>
      <c r="AV30" s="335"/>
      <c r="AW30" s="333"/>
      <c r="AX30" s="333"/>
      <c r="AY30" s="333"/>
      <c r="AZ30" s="333"/>
      <c r="BA30" s="333"/>
      <c r="BB30" s="335"/>
      <c r="BC30" s="336"/>
      <c r="BD30" s="336"/>
      <c r="BE30" s="336"/>
      <c r="BF30" s="336"/>
      <c r="BG30" s="336"/>
      <c r="BH30" s="337"/>
      <c r="BI30" s="336"/>
      <c r="BJ30" s="336"/>
      <c r="BK30" s="336"/>
      <c r="BL30" s="336"/>
      <c r="BM30" s="336"/>
      <c r="BN30" s="337"/>
      <c r="BO30" s="336"/>
      <c r="BP30" s="336"/>
      <c r="BQ30" s="336"/>
      <c r="BR30" s="336"/>
      <c r="BS30" s="336"/>
      <c r="BT30" s="337"/>
      <c r="BU30" s="336"/>
      <c r="BV30" s="336"/>
      <c r="BW30" s="336"/>
      <c r="BX30" s="336"/>
      <c r="BY30" s="336"/>
      <c r="BZ30" s="337"/>
      <c r="CA30" s="336"/>
      <c r="CB30" s="336"/>
      <c r="CC30" s="336"/>
      <c r="CD30" s="336"/>
      <c r="CE30" s="336"/>
      <c r="CF30" s="337"/>
      <c r="CG30" s="336"/>
      <c r="CH30" s="336"/>
      <c r="CI30" s="336"/>
      <c r="CJ30" s="336"/>
      <c r="CK30" s="336"/>
      <c r="CL30" s="337"/>
      <c r="CM30" s="336"/>
      <c r="CN30" s="336"/>
      <c r="CO30" s="336"/>
      <c r="CP30" s="336"/>
      <c r="CQ30" s="336"/>
      <c r="CR30" s="337"/>
      <c r="CS30" s="385"/>
      <c r="CT30" s="338"/>
      <c r="CU30" s="339"/>
      <c r="CV30" s="340"/>
      <c r="CW30" s="682"/>
      <c r="CX30" s="341"/>
      <c r="CY30" s="342"/>
      <c r="CZ30" s="357"/>
      <c r="DA30" s="344"/>
    </row>
    <row r="31" spans="1:105" x14ac:dyDescent="0.2">
      <c r="A31" s="682"/>
      <c r="B31" s="331" t="s">
        <v>498</v>
      </c>
      <c r="C31" s="331"/>
      <c r="D31" s="331"/>
      <c r="E31" s="331" t="s">
        <v>82</v>
      </c>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160"/>
      <c r="AL31" s="160"/>
      <c r="AM31" s="160"/>
      <c r="AN31" s="160"/>
      <c r="AO31" s="160"/>
      <c r="AP31" s="332"/>
      <c r="AQ31" s="333"/>
      <c r="AR31" s="333"/>
      <c r="AS31" s="333"/>
      <c r="AT31" s="333"/>
      <c r="AU31" s="333"/>
      <c r="AV31" s="335"/>
      <c r="AW31" s="333"/>
      <c r="AX31" s="333"/>
      <c r="AY31" s="333"/>
      <c r="AZ31" s="333"/>
      <c r="BA31" s="333"/>
      <c r="BB31" s="335"/>
      <c r="BC31" s="336"/>
      <c r="BD31" s="336"/>
      <c r="BE31" s="336"/>
      <c r="BF31" s="336"/>
      <c r="BG31" s="336"/>
      <c r="BH31" s="337"/>
      <c r="BI31" s="336"/>
      <c r="BJ31" s="336"/>
      <c r="BK31" s="336"/>
      <c r="BL31" s="336"/>
      <c r="BM31" s="336"/>
      <c r="BN31" s="337"/>
      <c r="BO31" s="336"/>
      <c r="BP31" s="336"/>
      <c r="BQ31" s="336"/>
      <c r="BR31" s="336"/>
      <c r="BS31" s="336"/>
      <c r="BT31" s="337"/>
      <c r="BU31" s="336"/>
      <c r="BV31" s="336"/>
      <c r="BW31" s="336"/>
      <c r="BX31" s="336"/>
      <c r="BY31" s="336"/>
      <c r="BZ31" s="337"/>
      <c r="CA31" s="336"/>
      <c r="CB31" s="336"/>
      <c r="CC31" s="336"/>
      <c r="CD31" s="336"/>
      <c r="CE31" s="336"/>
      <c r="CF31" s="337"/>
      <c r="CG31" s="336"/>
      <c r="CH31" s="336"/>
      <c r="CI31" s="336"/>
      <c r="CJ31" s="336"/>
      <c r="CK31" s="336"/>
      <c r="CL31" s="337"/>
      <c r="CM31" s="336"/>
      <c r="CN31" s="336"/>
      <c r="CO31" s="336"/>
      <c r="CP31" s="336"/>
      <c r="CQ31" s="336"/>
      <c r="CR31" s="337"/>
      <c r="CS31" s="385"/>
      <c r="CT31" s="338"/>
      <c r="CU31" s="339"/>
      <c r="CV31" s="340"/>
      <c r="CW31" s="682"/>
      <c r="CX31" s="341"/>
      <c r="CY31" s="342"/>
      <c r="CZ31" s="357"/>
      <c r="DA31" s="344"/>
    </row>
    <row r="32" spans="1:105" s="330" customFormat="1" ht="15" customHeight="1" x14ac:dyDescent="0.2">
      <c r="A32" s="363" t="s">
        <v>603</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1"/>
      <c r="AL32" s="321"/>
      <c r="AM32" s="321"/>
      <c r="AN32" s="321"/>
      <c r="AO32" s="321"/>
      <c r="AP32" s="322"/>
      <c r="AQ32" s="321"/>
      <c r="AR32" s="321"/>
      <c r="AS32" s="321"/>
      <c r="AT32" s="321"/>
      <c r="AU32" s="321"/>
      <c r="AV32" s="322"/>
      <c r="AW32" s="323"/>
      <c r="AX32" s="321"/>
      <c r="AY32" s="321"/>
      <c r="AZ32" s="321"/>
      <c r="BA32" s="321"/>
      <c r="BB32" s="322"/>
      <c r="BC32" s="324"/>
      <c r="BD32" s="325"/>
      <c r="BE32" s="325"/>
      <c r="BF32" s="325"/>
      <c r="BG32" s="325"/>
      <c r="BH32" s="326"/>
      <c r="BI32" s="324"/>
      <c r="BJ32" s="325"/>
      <c r="BK32" s="325"/>
      <c r="BL32" s="325"/>
      <c r="BM32" s="325"/>
      <c r="BN32" s="326"/>
      <c r="BO32" s="325"/>
      <c r="BP32" s="325"/>
      <c r="BQ32" s="325"/>
      <c r="BR32" s="325"/>
      <c r="BS32" s="325"/>
      <c r="BT32" s="326"/>
      <c r="BU32" s="325"/>
      <c r="BV32" s="325"/>
      <c r="BW32" s="325"/>
      <c r="BX32" s="325"/>
      <c r="BY32" s="325"/>
      <c r="BZ32" s="326"/>
      <c r="CA32" s="325"/>
      <c r="CB32" s="325"/>
      <c r="CC32" s="325"/>
      <c r="CD32" s="325"/>
      <c r="CE32" s="325"/>
      <c r="CF32" s="326"/>
      <c r="CG32" s="325"/>
      <c r="CH32" s="325"/>
      <c r="CI32" s="325"/>
      <c r="CJ32" s="325"/>
      <c r="CK32" s="325"/>
      <c r="CL32" s="326"/>
      <c r="CM32" s="325"/>
      <c r="CN32" s="325"/>
      <c r="CO32" s="325"/>
      <c r="CP32" s="325"/>
      <c r="CQ32" s="325"/>
      <c r="CR32" s="326"/>
      <c r="CS32" s="682"/>
      <c r="CT32" s="324"/>
      <c r="CU32" s="325"/>
      <c r="CV32" s="326"/>
      <c r="CW32" s="682"/>
      <c r="CX32" s="327"/>
      <c r="CY32" s="802"/>
      <c r="CZ32" s="328"/>
      <c r="DA32" s="328"/>
    </row>
    <row r="33" spans="1:105" x14ac:dyDescent="0.2">
      <c r="A33" s="682"/>
      <c r="B33" s="331" t="s">
        <v>88</v>
      </c>
      <c r="C33" s="331"/>
      <c r="D33" s="331"/>
      <c r="E33" s="331" t="s">
        <v>89</v>
      </c>
      <c r="F33" s="331" t="s">
        <v>407</v>
      </c>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160"/>
      <c r="AL33" s="160"/>
      <c r="AM33" s="160"/>
      <c r="AN33" s="160"/>
      <c r="AO33" s="160"/>
      <c r="AP33" s="332"/>
      <c r="AQ33" s="333"/>
      <c r="AR33" s="333"/>
      <c r="AS33" s="333"/>
      <c r="AT33" s="333"/>
      <c r="AU33" s="333"/>
      <c r="AV33" s="334"/>
      <c r="AW33" s="333">
        <v>174.4</v>
      </c>
      <c r="AX33" s="333">
        <f>156.7-AX34</f>
        <v>17.514999999999986</v>
      </c>
      <c r="AY33" s="333">
        <v>149.30000000000001</v>
      </c>
      <c r="AZ33" s="333">
        <v>79.900000000000006</v>
      </c>
      <c r="BA33" s="333">
        <v>0</v>
      </c>
      <c r="BB33" s="335">
        <f>SUM(AW33:BA33)</f>
        <v>421.11500000000001</v>
      </c>
      <c r="BC33" s="336">
        <v>179.28320000000002</v>
      </c>
      <c r="BD33" s="336">
        <v>18.005419999999987</v>
      </c>
      <c r="BE33" s="336">
        <v>153.4804</v>
      </c>
      <c r="BF33" s="336">
        <v>82.137200000000007</v>
      </c>
      <c r="BG33" s="336">
        <v>0</v>
      </c>
      <c r="BH33" s="337">
        <v>432.90622000000002</v>
      </c>
      <c r="BI33" s="336">
        <v>0.63978952865203298</v>
      </c>
      <c r="BJ33" s="336">
        <v>0.11932424663279982</v>
      </c>
      <c r="BK33" s="336">
        <v>1.5833006846994457</v>
      </c>
      <c r="BL33" s="336">
        <v>1.0162909844522425</v>
      </c>
      <c r="BM33" s="336">
        <v>0</v>
      </c>
      <c r="BN33" s="337">
        <f>SUM(BI33:BM33)</f>
        <v>3.358705444436521</v>
      </c>
      <c r="BO33" s="336">
        <f>BC33+BI33</f>
        <v>179.92298952865207</v>
      </c>
      <c r="BP33" s="336">
        <f t="shared" ref="BP33:BS36" si="26">BD33+BJ33</f>
        <v>18.124744246632787</v>
      </c>
      <c r="BQ33" s="336">
        <f t="shared" si="26"/>
        <v>155.06370068469946</v>
      </c>
      <c r="BR33" s="336">
        <f t="shared" si="26"/>
        <v>83.153490984452247</v>
      </c>
      <c r="BS33" s="336">
        <f t="shared" si="26"/>
        <v>0</v>
      </c>
      <c r="BT33" s="337">
        <f>BH33+BN33</f>
        <v>436.26492544443653</v>
      </c>
      <c r="BU33" s="336">
        <v>20.028862667406269</v>
      </c>
      <c r="BV33" s="336" t="e">
        <v>#REF!</v>
      </c>
      <c r="BW33" s="336">
        <v>31.568927603655553</v>
      </c>
      <c r="BX33" s="336">
        <v>27.516931107813924</v>
      </c>
      <c r="BY33" s="336">
        <v>0</v>
      </c>
      <c r="BZ33" s="337" t="e">
        <f>SUM(BU33:BY33)</f>
        <v>#REF!</v>
      </c>
      <c r="CA33" s="336">
        <f t="shared" ref="CA33:CF36" si="27">BU33+BO33</f>
        <v>199.95185219605833</v>
      </c>
      <c r="CB33" s="336" t="e">
        <f t="shared" si="27"/>
        <v>#REF!</v>
      </c>
      <c r="CC33" s="336">
        <f t="shared" si="27"/>
        <v>186.63262828835502</v>
      </c>
      <c r="CD33" s="336">
        <f t="shared" si="27"/>
        <v>110.67042209226616</v>
      </c>
      <c r="CE33" s="336">
        <f t="shared" si="27"/>
        <v>0</v>
      </c>
      <c r="CF33" s="337" t="e">
        <f t="shared" si="27"/>
        <v>#REF!</v>
      </c>
      <c r="CG33" s="336"/>
      <c r="CH33" s="336"/>
      <c r="CI33" s="336"/>
      <c r="CJ33" s="336"/>
      <c r="CK33" s="336"/>
      <c r="CL33" s="337"/>
      <c r="CM33" s="336">
        <f>CA33-CG33</f>
        <v>199.95185219605833</v>
      </c>
      <c r="CN33" s="336" t="e">
        <f t="shared" ref="CM33:CR36" si="28">CB33-CH33</f>
        <v>#REF!</v>
      </c>
      <c r="CO33" s="336">
        <f t="shared" si="28"/>
        <v>186.63262828835502</v>
      </c>
      <c r="CP33" s="336">
        <f t="shared" si="28"/>
        <v>110.67042209226616</v>
      </c>
      <c r="CQ33" s="336">
        <f t="shared" si="28"/>
        <v>0</v>
      </c>
      <c r="CR33" s="337" t="e">
        <f t="shared" si="28"/>
        <v>#REF!</v>
      </c>
      <c r="CS33" s="682"/>
      <c r="CT33" s="338">
        <v>0.34699999999999998</v>
      </c>
      <c r="CU33" s="339"/>
      <c r="CV33" s="340">
        <f>1-CT33-CU33</f>
        <v>0.65300000000000002</v>
      </c>
      <c r="CW33" s="682"/>
      <c r="CX33" s="341" t="s">
        <v>110</v>
      </c>
      <c r="CY33" s="342" t="s">
        <v>599</v>
      </c>
      <c r="CZ33" s="343" t="s">
        <v>110</v>
      </c>
      <c r="DA33" s="344" t="s">
        <v>604</v>
      </c>
    </row>
    <row r="34" spans="1:105" x14ac:dyDescent="0.2">
      <c r="A34" s="682"/>
      <c r="B34" s="331" t="s">
        <v>90</v>
      </c>
      <c r="C34" s="331"/>
      <c r="D34" s="331"/>
      <c r="E34" s="331" t="s">
        <v>89</v>
      </c>
      <c r="F34" s="331" t="s">
        <v>411</v>
      </c>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160"/>
      <c r="AL34" s="160"/>
      <c r="AM34" s="160"/>
      <c r="AN34" s="160"/>
      <c r="AO34" s="160"/>
      <c r="AP34" s="332"/>
      <c r="AQ34" s="333"/>
      <c r="AR34" s="333"/>
      <c r="AS34" s="333"/>
      <c r="AT34" s="333"/>
      <c r="AU34" s="333"/>
      <c r="AV34" s="334"/>
      <c r="AW34" s="333">
        <v>0</v>
      </c>
      <c r="AX34" s="333">
        <v>139.185</v>
      </c>
      <c r="AY34" s="333">
        <v>0</v>
      </c>
      <c r="AZ34" s="333">
        <v>0</v>
      </c>
      <c r="BA34" s="333">
        <v>0</v>
      </c>
      <c r="BB34" s="335">
        <f>SUM(AW34:BA34)</f>
        <v>139.185</v>
      </c>
      <c r="BC34" s="336">
        <v>0</v>
      </c>
      <c r="BD34" s="336">
        <v>143.08217999999999</v>
      </c>
      <c r="BE34" s="336">
        <v>0</v>
      </c>
      <c r="BF34" s="336">
        <v>0</v>
      </c>
      <c r="BG34" s="336">
        <v>0</v>
      </c>
      <c r="BH34" s="337">
        <v>143.08217999999999</v>
      </c>
      <c r="BI34" s="336">
        <v>0</v>
      </c>
      <c r="BJ34" s="336">
        <v>0.94822410891157605</v>
      </c>
      <c r="BK34" s="336">
        <v>0</v>
      </c>
      <c r="BL34" s="336">
        <v>0</v>
      </c>
      <c r="BM34" s="336">
        <v>0</v>
      </c>
      <c r="BN34" s="337">
        <f>SUM(BI34:BM34)</f>
        <v>0.94822410891157605</v>
      </c>
      <c r="BO34" s="336">
        <f>BC34+BI34</f>
        <v>0</v>
      </c>
      <c r="BP34" s="336">
        <f t="shared" si="26"/>
        <v>144.03040410891157</v>
      </c>
      <c r="BQ34" s="336">
        <f t="shared" si="26"/>
        <v>0</v>
      </c>
      <c r="BR34" s="336">
        <f t="shared" si="26"/>
        <v>0</v>
      </c>
      <c r="BS34" s="336">
        <f t="shared" si="26"/>
        <v>0</v>
      </c>
      <c r="BT34" s="337">
        <f>BH34+BN34</f>
        <v>144.03040410891157</v>
      </c>
      <c r="BU34" s="336">
        <v>0</v>
      </c>
      <c r="BV34" s="336" t="e">
        <v>#REF!</v>
      </c>
      <c r="BW34" s="336">
        <v>0</v>
      </c>
      <c r="BX34" s="336">
        <v>0</v>
      </c>
      <c r="BY34" s="336">
        <v>0</v>
      </c>
      <c r="BZ34" s="337" t="e">
        <f>SUM(BU34:BY34)</f>
        <v>#REF!</v>
      </c>
      <c r="CA34" s="336">
        <f t="shared" si="27"/>
        <v>0</v>
      </c>
      <c r="CB34" s="336" t="e">
        <f t="shared" si="27"/>
        <v>#REF!</v>
      </c>
      <c r="CC34" s="336">
        <f t="shared" si="27"/>
        <v>0</v>
      </c>
      <c r="CD34" s="336">
        <f t="shared" si="27"/>
        <v>0</v>
      </c>
      <c r="CE34" s="336">
        <f t="shared" si="27"/>
        <v>0</v>
      </c>
      <c r="CF34" s="337" t="e">
        <f t="shared" si="27"/>
        <v>#REF!</v>
      </c>
      <c r="CG34" s="336"/>
      <c r="CH34" s="336"/>
      <c r="CI34" s="336"/>
      <c r="CJ34" s="336"/>
      <c r="CK34" s="336"/>
      <c r="CL34" s="337"/>
      <c r="CM34" s="336">
        <f>CA34-CG34</f>
        <v>0</v>
      </c>
      <c r="CN34" s="336" t="e">
        <f t="shared" si="28"/>
        <v>#REF!</v>
      </c>
      <c r="CO34" s="336">
        <f t="shared" si="28"/>
        <v>0</v>
      </c>
      <c r="CP34" s="336">
        <f t="shared" si="28"/>
        <v>0</v>
      </c>
      <c r="CQ34" s="336">
        <f t="shared" si="28"/>
        <v>0</v>
      </c>
      <c r="CR34" s="337" t="e">
        <f t="shared" si="28"/>
        <v>#REF!</v>
      </c>
      <c r="CS34" s="682"/>
      <c r="CT34" s="338">
        <v>0.34699999999999998</v>
      </c>
      <c r="CU34" s="339"/>
      <c r="CV34" s="340">
        <f>1-CT34-CU34</f>
        <v>0.65300000000000002</v>
      </c>
      <c r="CW34" s="682"/>
      <c r="CX34" s="341" t="s">
        <v>110</v>
      </c>
      <c r="CY34" s="342" t="s">
        <v>599</v>
      </c>
      <c r="CZ34" s="343" t="s">
        <v>605</v>
      </c>
      <c r="DA34" s="344" t="s">
        <v>604</v>
      </c>
    </row>
    <row r="35" spans="1:105" x14ac:dyDescent="0.2">
      <c r="A35" s="682"/>
      <c r="B35" s="331" t="s">
        <v>91</v>
      </c>
      <c r="C35" s="331"/>
      <c r="D35" s="331"/>
      <c r="E35" s="331" t="s">
        <v>89</v>
      </c>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160"/>
      <c r="AL35" s="160"/>
      <c r="AM35" s="160"/>
      <c r="AN35" s="160"/>
      <c r="AO35" s="160"/>
      <c r="AP35" s="332"/>
      <c r="AQ35" s="333"/>
      <c r="AR35" s="333"/>
      <c r="AS35" s="333"/>
      <c r="AT35" s="333"/>
      <c r="AU35" s="333"/>
      <c r="AV35" s="334"/>
      <c r="AW35" s="333">
        <f>505.7-AW36</f>
        <v>429.79999999999995</v>
      </c>
      <c r="AX35" s="333">
        <f>505.7-AX36</f>
        <v>465</v>
      </c>
      <c r="AY35" s="333">
        <v>505.7</v>
      </c>
      <c r="AZ35" s="333">
        <v>505.7</v>
      </c>
      <c r="BA35" s="333">
        <v>505.7</v>
      </c>
      <c r="BB35" s="335">
        <f>SUM(AW35:BA35)</f>
        <v>2411.9</v>
      </c>
      <c r="BC35" s="336">
        <v>441.83439999999996</v>
      </c>
      <c r="BD35" s="336">
        <v>478.02000000000004</v>
      </c>
      <c r="BE35" s="336">
        <v>519.8596</v>
      </c>
      <c r="BF35" s="336">
        <v>519.8596</v>
      </c>
      <c r="BG35" s="336">
        <v>519.8596</v>
      </c>
      <c r="BH35" s="337">
        <v>2479.4331999999999</v>
      </c>
      <c r="BI35" s="336">
        <v>1.4449562689014739</v>
      </c>
      <c r="BJ35" s="336">
        <v>2.9031478740070678</v>
      </c>
      <c r="BK35" s="336">
        <v>4.914668060715579</v>
      </c>
      <c r="BL35" s="336">
        <v>5.8947025123740664</v>
      </c>
      <c r="BM35" s="336">
        <v>6.7170477766328203</v>
      </c>
      <c r="BN35" s="337">
        <f>SUM(BI35:BM35)</f>
        <v>21.874522492631009</v>
      </c>
      <c r="BO35" s="336">
        <f>BC35+BI35</f>
        <v>443.27935626890144</v>
      </c>
      <c r="BP35" s="336">
        <f t="shared" si="26"/>
        <v>480.9231478740071</v>
      </c>
      <c r="BQ35" s="336">
        <f t="shared" si="26"/>
        <v>524.7742680607156</v>
      </c>
      <c r="BR35" s="336">
        <f t="shared" si="26"/>
        <v>525.75430251237401</v>
      </c>
      <c r="BS35" s="336">
        <f t="shared" si="26"/>
        <v>526.57664777663285</v>
      </c>
      <c r="BT35" s="337">
        <f>BH35+BN35</f>
        <v>2501.307722492631</v>
      </c>
      <c r="BU35" s="336">
        <v>49.345452592050414</v>
      </c>
      <c r="BV35" s="336" t="e">
        <v>#REF!</v>
      </c>
      <c r="BW35" s="336">
        <v>106.83713082764527</v>
      </c>
      <c r="BX35" s="336">
        <v>173.98120933461198</v>
      </c>
      <c r="BY35" s="336">
        <v>95.13691580460781</v>
      </c>
      <c r="BZ35" s="337" t="e">
        <f>SUM(BU35:BY35)</f>
        <v>#REF!</v>
      </c>
      <c r="CA35" s="336">
        <f t="shared" si="27"/>
        <v>492.62480886095187</v>
      </c>
      <c r="CB35" s="336" t="e">
        <f t="shared" si="27"/>
        <v>#REF!</v>
      </c>
      <c r="CC35" s="336">
        <f t="shared" si="27"/>
        <v>631.6113988883609</v>
      </c>
      <c r="CD35" s="336">
        <f t="shared" si="27"/>
        <v>699.73551184698601</v>
      </c>
      <c r="CE35" s="336">
        <f t="shared" si="27"/>
        <v>621.71356358124069</v>
      </c>
      <c r="CF35" s="337" t="e">
        <f t="shared" si="27"/>
        <v>#REF!</v>
      </c>
      <c r="CG35" s="336"/>
      <c r="CH35" s="336"/>
      <c r="CI35" s="336"/>
      <c r="CJ35" s="336"/>
      <c r="CK35" s="336"/>
      <c r="CL35" s="337"/>
      <c r="CM35" s="336">
        <f t="shared" si="28"/>
        <v>492.62480886095187</v>
      </c>
      <c r="CN35" s="336" t="e">
        <f t="shared" si="28"/>
        <v>#REF!</v>
      </c>
      <c r="CO35" s="336">
        <f t="shared" si="28"/>
        <v>631.6113988883609</v>
      </c>
      <c r="CP35" s="336">
        <f t="shared" si="28"/>
        <v>699.73551184698601</v>
      </c>
      <c r="CQ35" s="336">
        <f t="shared" si="28"/>
        <v>621.71356358124069</v>
      </c>
      <c r="CR35" s="337" t="e">
        <f t="shared" si="28"/>
        <v>#REF!</v>
      </c>
      <c r="CS35" s="682"/>
      <c r="CT35" s="338">
        <v>0.318</v>
      </c>
      <c r="CU35" s="339"/>
      <c r="CV35" s="340">
        <f>1-CT35-CU35</f>
        <v>0.68199999999999994</v>
      </c>
      <c r="CW35" s="682"/>
      <c r="CX35" s="341" t="s">
        <v>110</v>
      </c>
      <c r="CY35" s="342" t="s">
        <v>599</v>
      </c>
      <c r="CZ35" s="343" t="s">
        <v>110</v>
      </c>
      <c r="DA35" s="344" t="s">
        <v>606</v>
      </c>
    </row>
    <row r="36" spans="1:105" x14ac:dyDescent="0.2">
      <c r="A36" s="682"/>
      <c r="B36" s="331" t="s">
        <v>92</v>
      </c>
      <c r="C36" s="331"/>
      <c r="D36" s="331"/>
      <c r="E36" s="331" t="s">
        <v>89</v>
      </c>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160"/>
      <c r="AL36" s="160"/>
      <c r="AM36" s="160"/>
      <c r="AN36" s="160"/>
      <c r="AO36" s="160"/>
      <c r="AP36" s="332"/>
      <c r="AQ36" s="333"/>
      <c r="AR36" s="333"/>
      <c r="AS36" s="333"/>
      <c r="AT36" s="333"/>
      <c r="AU36" s="333"/>
      <c r="AV36" s="334"/>
      <c r="AW36" s="333">
        <v>75.900000000000006</v>
      </c>
      <c r="AX36" s="333">
        <v>40.700000000000003</v>
      </c>
      <c r="AY36" s="333">
        <v>0</v>
      </c>
      <c r="AZ36" s="333">
        <v>0</v>
      </c>
      <c r="BA36" s="333">
        <v>0</v>
      </c>
      <c r="BB36" s="335">
        <f>SUM(AW36:BA36)</f>
        <v>116.60000000000001</v>
      </c>
      <c r="BC36" s="336">
        <v>78.025200000000012</v>
      </c>
      <c r="BD36" s="336">
        <v>41.839600000000004</v>
      </c>
      <c r="BE36" s="336">
        <v>0</v>
      </c>
      <c r="BF36" s="336">
        <v>0</v>
      </c>
      <c r="BG36" s="336">
        <v>0</v>
      </c>
      <c r="BH36" s="337">
        <v>119.86480000000002</v>
      </c>
      <c r="BI36" s="336">
        <v>0.2551702671233641</v>
      </c>
      <c r="BJ36" s="336">
        <v>0.25410348058513477</v>
      </c>
      <c r="BK36" s="336">
        <v>0</v>
      </c>
      <c r="BL36" s="336">
        <v>0</v>
      </c>
      <c r="BM36" s="336">
        <v>0</v>
      </c>
      <c r="BN36" s="337">
        <f>SUM(BI36:BM36)</f>
        <v>0.50927374770849887</v>
      </c>
      <c r="BO36" s="336">
        <f>BC36+BI36</f>
        <v>78.280370267123374</v>
      </c>
      <c r="BP36" s="336">
        <f t="shared" si="26"/>
        <v>42.093703480585141</v>
      </c>
      <c r="BQ36" s="336">
        <f t="shared" si="26"/>
        <v>0</v>
      </c>
      <c r="BR36" s="336">
        <f t="shared" si="26"/>
        <v>0</v>
      </c>
      <c r="BS36" s="336">
        <f t="shared" si="26"/>
        <v>0</v>
      </c>
      <c r="BT36" s="337">
        <f>BH36+BN36</f>
        <v>120.37407374770852</v>
      </c>
      <c r="BU36" s="336">
        <v>8.7140992362415712</v>
      </c>
      <c r="BV36" s="336" t="e">
        <v>#REF!</v>
      </c>
      <c r="BW36" s="336">
        <v>0</v>
      </c>
      <c r="BX36" s="336">
        <v>0</v>
      </c>
      <c r="BY36" s="336">
        <v>0</v>
      </c>
      <c r="BZ36" s="337" t="e">
        <f>SUM(BU36:BY36)</f>
        <v>#REF!</v>
      </c>
      <c r="CA36" s="336">
        <f t="shared" si="27"/>
        <v>86.99446950336494</v>
      </c>
      <c r="CB36" s="336" t="e">
        <f t="shared" si="27"/>
        <v>#REF!</v>
      </c>
      <c r="CC36" s="336">
        <f t="shared" si="27"/>
        <v>0</v>
      </c>
      <c r="CD36" s="336">
        <f t="shared" si="27"/>
        <v>0</v>
      </c>
      <c r="CE36" s="336">
        <f t="shared" si="27"/>
        <v>0</v>
      </c>
      <c r="CF36" s="337" t="e">
        <f t="shared" si="27"/>
        <v>#REF!</v>
      </c>
      <c r="CG36" s="336"/>
      <c r="CH36" s="336"/>
      <c r="CI36" s="336"/>
      <c r="CJ36" s="336"/>
      <c r="CK36" s="336"/>
      <c r="CL36" s="337"/>
      <c r="CM36" s="336">
        <f t="shared" si="28"/>
        <v>86.99446950336494</v>
      </c>
      <c r="CN36" s="336" t="e">
        <f t="shared" si="28"/>
        <v>#REF!</v>
      </c>
      <c r="CO36" s="336">
        <f t="shared" si="28"/>
        <v>0</v>
      </c>
      <c r="CP36" s="336">
        <f t="shared" si="28"/>
        <v>0</v>
      </c>
      <c r="CQ36" s="336">
        <f t="shared" si="28"/>
        <v>0</v>
      </c>
      <c r="CR36" s="337" t="e">
        <f t="shared" si="28"/>
        <v>#REF!</v>
      </c>
      <c r="CS36" s="682"/>
      <c r="CT36" s="338">
        <v>0.318</v>
      </c>
      <c r="CU36" s="339"/>
      <c r="CV36" s="340">
        <f>1-CT36-CU36</f>
        <v>0.68199999999999994</v>
      </c>
      <c r="CW36" s="682"/>
      <c r="CX36" s="341" t="s">
        <v>110</v>
      </c>
      <c r="CY36" s="342" t="s">
        <v>599</v>
      </c>
      <c r="CZ36" s="343" t="s">
        <v>605</v>
      </c>
      <c r="DA36" s="344" t="s">
        <v>606</v>
      </c>
    </row>
    <row r="37" spans="1:105" x14ac:dyDescent="0.2">
      <c r="A37" s="682"/>
      <c r="B37" s="331" t="s">
        <v>607</v>
      </c>
      <c r="C37" s="331"/>
      <c r="D37" s="331"/>
      <c r="E37" s="331" t="s">
        <v>89</v>
      </c>
      <c r="F37" s="331" t="s">
        <v>395</v>
      </c>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160"/>
      <c r="AL37" s="160"/>
      <c r="AM37" s="160"/>
      <c r="AN37" s="160"/>
      <c r="AO37" s="160"/>
      <c r="AP37" s="332"/>
      <c r="AQ37" s="333"/>
      <c r="AR37" s="333"/>
      <c r="AS37" s="333"/>
      <c r="AT37" s="333"/>
      <c r="AU37" s="333"/>
      <c r="AV37" s="334"/>
      <c r="AW37" s="333"/>
      <c r="AX37" s="333"/>
      <c r="AY37" s="333"/>
      <c r="AZ37" s="333"/>
      <c r="BA37" s="333"/>
      <c r="BB37" s="335"/>
      <c r="BC37" s="336"/>
      <c r="BD37" s="336"/>
      <c r="BE37" s="336"/>
      <c r="BF37" s="336"/>
      <c r="BG37" s="336"/>
      <c r="BH37" s="337"/>
      <c r="BI37" s="336"/>
      <c r="BJ37" s="336"/>
      <c r="BK37" s="336"/>
      <c r="BL37" s="336"/>
      <c r="BM37" s="336"/>
      <c r="BN37" s="337"/>
      <c r="BO37" s="336"/>
      <c r="BP37" s="336"/>
      <c r="BQ37" s="336"/>
      <c r="BR37" s="336"/>
      <c r="BS37" s="336"/>
      <c r="BT37" s="337"/>
      <c r="BU37" s="336"/>
      <c r="BV37" s="336"/>
      <c r="BW37" s="336"/>
      <c r="BX37" s="336"/>
      <c r="BY37" s="336"/>
      <c r="BZ37" s="337"/>
      <c r="CA37" s="336"/>
      <c r="CB37" s="336"/>
      <c r="CC37" s="336"/>
      <c r="CD37" s="336"/>
      <c r="CE37" s="336"/>
      <c r="CF37" s="337"/>
      <c r="CG37" s="336"/>
      <c r="CH37" s="336"/>
      <c r="CI37" s="336"/>
      <c r="CJ37" s="336"/>
      <c r="CK37" s="336"/>
      <c r="CL37" s="337"/>
      <c r="CM37" s="336"/>
      <c r="CN37" s="336"/>
      <c r="CO37" s="336"/>
      <c r="CP37" s="336"/>
      <c r="CQ37" s="336"/>
      <c r="CR37" s="337"/>
      <c r="CS37" s="682"/>
      <c r="CT37" s="338"/>
      <c r="CU37" s="339"/>
      <c r="CV37" s="340"/>
      <c r="CW37" s="682"/>
      <c r="CX37" s="341"/>
      <c r="CY37" s="342"/>
      <c r="CZ37" s="343"/>
      <c r="DA37" s="344"/>
    </row>
    <row r="38" spans="1:105" x14ac:dyDescent="0.2">
      <c r="A38" s="682"/>
      <c r="B38" s="331" t="s">
        <v>93</v>
      </c>
      <c r="C38" s="331"/>
      <c r="D38" s="331"/>
      <c r="E38" s="331" t="s">
        <v>89</v>
      </c>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160"/>
      <c r="AL38" s="160"/>
      <c r="AM38" s="160"/>
      <c r="AN38" s="160"/>
      <c r="AO38" s="160"/>
      <c r="AP38" s="332"/>
      <c r="AQ38" s="333"/>
      <c r="AR38" s="333"/>
      <c r="AS38" s="333"/>
      <c r="AT38" s="333"/>
      <c r="AU38" s="333"/>
      <c r="AV38" s="334"/>
      <c r="AW38" s="333"/>
      <c r="AX38" s="333"/>
      <c r="AY38" s="333"/>
      <c r="AZ38" s="333"/>
      <c r="BA38" s="333"/>
      <c r="BB38" s="335"/>
      <c r="BC38" s="336"/>
      <c r="BD38" s="336"/>
      <c r="BE38" s="336"/>
      <c r="BF38" s="336"/>
      <c r="BG38" s="336"/>
      <c r="BH38" s="337"/>
      <c r="BI38" s="336"/>
      <c r="BJ38" s="336"/>
      <c r="BK38" s="336"/>
      <c r="BL38" s="336"/>
      <c r="BM38" s="336"/>
      <c r="BN38" s="337"/>
      <c r="BO38" s="336"/>
      <c r="BP38" s="336"/>
      <c r="BQ38" s="336"/>
      <c r="BR38" s="336"/>
      <c r="BS38" s="336"/>
      <c r="BT38" s="337"/>
      <c r="BU38" s="336"/>
      <c r="BV38" s="336"/>
      <c r="BW38" s="336"/>
      <c r="BX38" s="336"/>
      <c r="BY38" s="336"/>
      <c r="BZ38" s="337"/>
      <c r="CA38" s="336"/>
      <c r="CB38" s="336"/>
      <c r="CC38" s="336"/>
      <c r="CD38" s="336"/>
      <c r="CE38" s="336"/>
      <c r="CF38" s="337"/>
      <c r="CG38" s="336"/>
      <c r="CH38" s="336"/>
      <c r="CI38" s="336"/>
      <c r="CJ38" s="336"/>
      <c r="CK38" s="336"/>
      <c r="CL38" s="337"/>
      <c r="CM38" s="336"/>
      <c r="CN38" s="336"/>
      <c r="CO38" s="336"/>
      <c r="CP38" s="336"/>
      <c r="CQ38" s="336"/>
      <c r="CR38" s="337"/>
      <c r="CS38" s="682"/>
      <c r="CT38" s="338"/>
      <c r="CU38" s="339"/>
      <c r="CV38" s="340"/>
      <c r="CW38" s="682"/>
      <c r="CX38" s="341"/>
      <c r="CY38" s="342"/>
      <c r="CZ38" s="343"/>
      <c r="DA38" s="344"/>
    </row>
    <row r="39" spans="1:105" x14ac:dyDescent="0.2">
      <c r="A39" s="363" t="s">
        <v>464</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45"/>
      <c r="AL39" s="345"/>
      <c r="AM39" s="345"/>
      <c r="AN39" s="345"/>
      <c r="AO39" s="345"/>
      <c r="AP39" s="346"/>
      <c r="AQ39" s="345"/>
      <c r="AR39" s="345"/>
      <c r="AS39" s="345"/>
      <c r="AT39" s="345"/>
      <c r="AU39" s="345"/>
      <c r="AV39" s="346"/>
      <c r="AW39" s="347"/>
      <c r="AX39" s="345"/>
      <c r="AY39" s="345"/>
      <c r="AZ39" s="345"/>
      <c r="BA39" s="345"/>
      <c r="BB39" s="346"/>
      <c r="BC39" s="348"/>
      <c r="BD39" s="349"/>
      <c r="BE39" s="349"/>
      <c r="BF39" s="349"/>
      <c r="BG39" s="349"/>
      <c r="BH39" s="350"/>
      <c r="BI39" s="324"/>
      <c r="BJ39" s="325"/>
      <c r="BK39" s="325"/>
      <c r="BL39" s="325"/>
      <c r="BM39" s="325"/>
      <c r="BN39" s="326"/>
      <c r="BO39" s="325"/>
      <c r="BP39" s="325"/>
      <c r="BQ39" s="325"/>
      <c r="BR39" s="325"/>
      <c r="BS39" s="325"/>
      <c r="BT39" s="326"/>
      <c r="BU39" s="325"/>
      <c r="BV39" s="325"/>
      <c r="BW39" s="325"/>
      <c r="BX39" s="325"/>
      <c r="BY39" s="325"/>
      <c r="BZ39" s="326"/>
      <c r="CA39" s="325"/>
      <c r="CB39" s="325"/>
      <c r="CC39" s="325"/>
      <c r="CD39" s="325"/>
      <c r="CE39" s="325"/>
      <c r="CF39" s="326"/>
      <c r="CG39" s="325"/>
      <c r="CH39" s="325"/>
      <c r="CI39" s="325"/>
      <c r="CJ39" s="325"/>
      <c r="CK39" s="325"/>
      <c r="CL39" s="326"/>
      <c r="CM39" s="325"/>
      <c r="CN39" s="325"/>
      <c r="CO39" s="325"/>
      <c r="CP39" s="325"/>
      <c r="CQ39" s="325"/>
      <c r="CR39" s="326"/>
      <c r="CS39" s="682"/>
      <c r="CT39" s="324"/>
      <c r="CU39" s="325"/>
      <c r="CV39" s="326"/>
      <c r="CW39" s="682"/>
      <c r="CX39" s="351"/>
      <c r="CY39" s="802"/>
      <c r="CZ39" s="328"/>
      <c r="DA39" s="328"/>
    </row>
    <row r="40" spans="1:105" s="358" customFormat="1" x14ac:dyDescent="0.2">
      <c r="A40" s="352"/>
      <c r="B40" s="331" t="s">
        <v>60</v>
      </c>
      <c r="C40" s="331" t="s">
        <v>460</v>
      </c>
      <c r="D40" s="331" t="s">
        <v>460</v>
      </c>
      <c r="E40" s="331"/>
      <c r="F40" s="331"/>
      <c r="G40" s="411">
        <v>15083.447759406336</v>
      </c>
      <c r="H40" s="411">
        <v>15083.447759406336</v>
      </c>
      <c r="I40" s="411">
        <v>15083.447759406336</v>
      </c>
      <c r="J40" s="411">
        <v>15083.447759406336</v>
      </c>
      <c r="K40" s="411">
        <v>15083.447759406336</v>
      </c>
      <c r="L40" s="410">
        <f>AVERAGE(G40:K40)</f>
        <v>15083.447759406336</v>
      </c>
      <c r="M40" s="411">
        <v>92</v>
      </c>
      <c r="N40" s="411">
        <v>92</v>
      </c>
      <c r="O40" s="411">
        <v>91</v>
      </c>
      <c r="P40" s="411">
        <v>91</v>
      </c>
      <c r="Q40" s="411">
        <v>91</v>
      </c>
      <c r="R40" s="410">
        <f>SUM(M40:Q40)</f>
        <v>457</v>
      </c>
      <c r="S40" s="331"/>
      <c r="T40" s="331"/>
      <c r="U40" s="331"/>
      <c r="V40" s="331"/>
      <c r="W40" s="331"/>
      <c r="X40" s="331"/>
      <c r="Y40" s="331"/>
      <c r="Z40" s="331"/>
      <c r="AA40" s="331"/>
      <c r="AB40" s="331"/>
      <c r="AC40" s="331"/>
      <c r="AD40" s="331"/>
      <c r="AE40" s="331"/>
      <c r="AF40" s="331"/>
      <c r="AG40" s="331"/>
      <c r="AH40" s="331"/>
      <c r="AI40" s="331"/>
      <c r="AJ40" s="331"/>
      <c r="AK40" s="160"/>
      <c r="AL40" s="160"/>
      <c r="AM40" s="160"/>
      <c r="AN40" s="160"/>
      <c r="AO40" s="160"/>
      <c r="AP40" s="332">
        <f>SUM(AK40:AO40)</f>
        <v>0</v>
      </c>
      <c r="AQ40" s="353">
        <v>4.1000000000000002E-2</v>
      </c>
      <c r="AR40" s="353">
        <v>4.1000000000000002E-2</v>
      </c>
      <c r="AS40" s="353">
        <v>4.1000000000000002E-2</v>
      </c>
      <c r="AT40" s="353">
        <v>4.1000000000000002E-2</v>
      </c>
      <c r="AU40" s="353">
        <v>4.1000000000000002E-2</v>
      </c>
      <c r="AV40" s="354">
        <v>4.1000000000000002E-2</v>
      </c>
      <c r="AW40" s="353">
        <f t="shared" ref="AW40:BA44" si="29">AK40*AQ40</f>
        <v>0</v>
      </c>
      <c r="AX40" s="353">
        <f t="shared" si="29"/>
        <v>0</v>
      </c>
      <c r="AY40" s="353">
        <f t="shared" si="29"/>
        <v>0</v>
      </c>
      <c r="AZ40" s="353">
        <f t="shared" si="29"/>
        <v>0</v>
      </c>
      <c r="BA40" s="353">
        <f t="shared" si="29"/>
        <v>0</v>
      </c>
      <c r="BB40" s="354">
        <f t="shared" ref="BB40:BB44" si="30">SUM(AW40:BA40)</f>
        <v>0</v>
      </c>
      <c r="BC40" s="355">
        <v>0</v>
      </c>
      <c r="BD40" s="355">
        <v>0</v>
      </c>
      <c r="BE40" s="355">
        <v>0</v>
      </c>
      <c r="BF40" s="355">
        <v>0</v>
      </c>
      <c r="BG40" s="355">
        <v>0</v>
      </c>
      <c r="BH40" s="356">
        <v>0</v>
      </c>
      <c r="BI40" s="355">
        <v>0</v>
      </c>
      <c r="BJ40" s="355">
        <v>0</v>
      </c>
      <c r="BK40" s="355">
        <v>0</v>
      </c>
      <c r="BL40" s="355">
        <v>0</v>
      </c>
      <c r="BM40" s="355">
        <v>0</v>
      </c>
      <c r="BN40" s="356">
        <f>SUM(BI40:BM40)</f>
        <v>0</v>
      </c>
      <c r="BO40" s="355">
        <f t="shared" ref="BO40:BT45" si="31">BC40+BI40</f>
        <v>0</v>
      </c>
      <c r="BP40" s="355">
        <f t="shared" si="31"/>
        <v>0</v>
      </c>
      <c r="BQ40" s="355">
        <f t="shared" si="31"/>
        <v>0</v>
      </c>
      <c r="BR40" s="355">
        <f t="shared" si="31"/>
        <v>0</v>
      </c>
      <c r="BS40" s="355">
        <f t="shared" si="31"/>
        <v>0</v>
      </c>
      <c r="BT40" s="356">
        <f t="shared" si="31"/>
        <v>0</v>
      </c>
      <c r="BU40" s="355">
        <v>0</v>
      </c>
      <c r="BV40" s="355" t="e">
        <v>#REF!</v>
      </c>
      <c r="BW40" s="355">
        <v>0</v>
      </c>
      <c r="BX40" s="355">
        <v>0</v>
      </c>
      <c r="BY40" s="355">
        <v>0</v>
      </c>
      <c r="BZ40" s="356" t="e">
        <f t="shared" ref="BZ40:BZ45" si="32">SUM(BU40:BY40)</f>
        <v>#REF!</v>
      </c>
      <c r="CA40" s="355">
        <f t="shared" ref="CA40:CF45" si="33">BU40+BO40</f>
        <v>0</v>
      </c>
      <c r="CB40" s="355" t="e">
        <f t="shared" si="33"/>
        <v>#REF!</v>
      </c>
      <c r="CC40" s="355">
        <f t="shared" si="33"/>
        <v>0</v>
      </c>
      <c r="CD40" s="355">
        <f t="shared" si="33"/>
        <v>0</v>
      </c>
      <c r="CE40" s="355">
        <f t="shared" si="33"/>
        <v>0</v>
      </c>
      <c r="CF40" s="356" t="e">
        <f t="shared" si="33"/>
        <v>#REF!</v>
      </c>
      <c r="CG40" s="355"/>
      <c r="CH40" s="355"/>
      <c r="CI40" s="355"/>
      <c r="CJ40" s="355"/>
      <c r="CK40" s="355"/>
      <c r="CL40" s="356"/>
      <c r="CM40" s="355">
        <f t="shared" ref="CM40:CR45" si="34">CA40-CG40</f>
        <v>0</v>
      </c>
      <c r="CN40" s="355" t="e">
        <f t="shared" si="34"/>
        <v>#REF!</v>
      </c>
      <c r="CO40" s="355">
        <f t="shared" si="34"/>
        <v>0</v>
      </c>
      <c r="CP40" s="355">
        <f t="shared" si="34"/>
        <v>0</v>
      </c>
      <c r="CQ40" s="355">
        <f t="shared" si="34"/>
        <v>0</v>
      </c>
      <c r="CR40" s="356" t="e">
        <f t="shared" si="34"/>
        <v>#REF!</v>
      </c>
      <c r="CS40" s="352"/>
      <c r="CT40" s="338">
        <v>0.8</v>
      </c>
      <c r="CU40" s="339"/>
      <c r="CV40" s="340">
        <f t="shared" ref="CV40:CV45" si="35">1-CT40-CU40</f>
        <v>0.19999999999999996</v>
      </c>
      <c r="CW40" s="352"/>
      <c r="CX40" s="341" t="s">
        <v>59</v>
      </c>
      <c r="CY40" s="342" t="s">
        <v>599</v>
      </c>
      <c r="CZ40" s="357" t="s">
        <v>605</v>
      </c>
      <c r="DA40" s="344" t="s">
        <v>608</v>
      </c>
    </row>
    <row r="41" spans="1:105" s="358" customFormat="1" ht="21" x14ac:dyDescent="0.2">
      <c r="A41" s="352"/>
      <c r="B41" s="331" t="s">
        <v>609</v>
      </c>
      <c r="C41" s="331" t="s">
        <v>460</v>
      </c>
      <c r="D41" s="331" t="s">
        <v>460</v>
      </c>
      <c r="E41" s="331"/>
      <c r="F41" s="331"/>
      <c r="G41" s="409">
        <v>26.280762612043429</v>
      </c>
      <c r="H41" s="409">
        <v>26.280762612043429</v>
      </c>
      <c r="I41" s="409">
        <v>26.280762612043429</v>
      </c>
      <c r="J41" s="409">
        <v>26.280762612043429</v>
      </c>
      <c r="K41" s="409">
        <v>26.280762612043429</v>
      </c>
      <c r="L41" s="410">
        <f>AVERAGE(G41:K41)</f>
        <v>26.280762612043429</v>
      </c>
      <c r="M41" s="411">
        <v>80000</v>
      </c>
      <c r="N41" s="411">
        <v>80000</v>
      </c>
      <c r="O41" s="411">
        <v>80000</v>
      </c>
      <c r="P41" s="411">
        <v>76000</v>
      </c>
      <c r="Q41" s="411">
        <v>0</v>
      </c>
      <c r="R41" s="410">
        <f>SUM(M41:Q41)</f>
        <v>316000</v>
      </c>
      <c r="X41" s="331"/>
      <c r="Y41" s="331"/>
      <c r="Z41" s="331"/>
      <c r="AA41" s="331"/>
      <c r="AB41" s="331"/>
      <c r="AC41" s="331"/>
      <c r="AD41" s="331"/>
      <c r="AE41" s="331"/>
      <c r="AF41" s="331"/>
      <c r="AG41" s="331"/>
      <c r="AH41" s="331"/>
      <c r="AI41" s="331"/>
      <c r="AJ41" s="331"/>
      <c r="AK41" s="160"/>
      <c r="AL41" s="160"/>
      <c r="AM41" s="160"/>
      <c r="AN41" s="160"/>
      <c r="AO41" s="160"/>
      <c r="AP41" s="332">
        <f t="shared" ref="AP41:AP45" si="36">SUM(AK41:AO41)</f>
        <v>0</v>
      </c>
      <c r="AQ41" s="353">
        <v>9.98</v>
      </c>
      <c r="AR41" s="353">
        <v>9.98</v>
      </c>
      <c r="AS41" s="353">
        <v>9.98</v>
      </c>
      <c r="AT41" s="353">
        <v>9.98</v>
      </c>
      <c r="AU41" s="353">
        <v>9.98</v>
      </c>
      <c r="AV41" s="354">
        <v>9.98</v>
      </c>
      <c r="AW41" s="353">
        <f t="shared" si="29"/>
        <v>0</v>
      </c>
      <c r="AX41" s="353">
        <f t="shared" si="29"/>
        <v>0</v>
      </c>
      <c r="AY41" s="353">
        <f t="shared" si="29"/>
        <v>0</v>
      </c>
      <c r="AZ41" s="353">
        <f t="shared" si="29"/>
        <v>0</v>
      </c>
      <c r="BA41" s="353">
        <f t="shared" si="29"/>
        <v>0</v>
      </c>
      <c r="BB41" s="354">
        <f t="shared" si="30"/>
        <v>0</v>
      </c>
      <c r="BC41" s="355">
        <v>0</v>
      </c>
      <c r="BD41" s="355">
        <v>0</v>
      </c>
      <c r="BE41" s="355">
        <v>0</v>
      </c>
      <c r="BF41" s="355">
        <v>0</v>
      </c>
      <c r="BG41" s="355">
        <v>0</v>
      </c>
      <c r="BH41" s="356">
        <v>0</v>
      </c>
      <c r="BI41" s="355">
        <v>0</v>
      </c>
      <c r="BJ41" s="355">
        <v>0</v>
      </c>
      <c r="BK41" s="355">
        <v>0</v>
      </c>
      <c r="BL41" s="355">
        <v>0</v>
      </c>
      <c r="BM41" s="355">
        <v>0</v>
      </c>
      <c r="BN41" s="356">
        <f>SUM(BI41:BM41)</f>
        <v>0</v>
      </c>
      <c r="BO41" s="355">
        <f t="shared" si="31"/>
        <v>0</v>
      </c>
      <c r="BP41" s="355">
        <f t="shared" si="31"/>
        <v>0</v>
      </c>
      <c r="BQ41" s="355">
        <f t="shared" si="31"/>
        <v>0</v>
      </c>
      <c r="BR41" s="355">
        <f t="shared" si="31"/>
        <v>0</v>
      </c>
      <c r="BS41" s="355">
        <f t="shared" si="31"/>
        <v>0</v>
      </c>
      <c r="BT41" s="356">
        <f t="shared" si="31"/>
        <v>0</v>
      </c>
      <c r="BU41" s="355">
        <v>0</v>
      </c>
      <c r="BV41" s="355" t="e">
        <v>#REF!</v>
      </c>
      <c r="BW41" s="355">
        <v>0</v>
      </c>
      <c r="BX41" s="355">
        <v>0</v>
      </c>
      <c r="BY41" s="355">
        <v>0</v>
      </c>
      <c r="BZ41" s="356" t="e">
        <f t="shared" si="32"/>
        <v>#REF!</v>
      </c>
      <c r="CA41" s="355">
        <f t="shared" si="33"/>
        <v>0</v>
      </c>
      <c r="CB41" s="355" t="e">
        <f t="shared" si="33"/>
        <v>#REF!</v>
      </c>
      <c r="CC41" s="355">
        <f t="shared" si="33"/>
        <v>0</v>
      </c>
      <c r="CD41" s="355">
        <f t="shared" si="33"/>
        <v>0</v>
      </c>
      <c r="CE41" s="355">
        <f t="shared" si="33"/>
        <v>0</v>
      </c>
      <c r="CF41" s="356" t="e">
        <f t="shared" si="33"/>
        <v>#REF!</v>
      </c>
      <c r="CG41" s="355"/>
      <c r="CH41" s="355"/>
      <c r="CI41" s="355"/>
      <c r="CJ41" s="355"/>
      <c r="CK41" s="355"/>
      <c r="CL41" s="356"/>
      <c r="CM41" s="355">
        <f t="shared" si="34"/>
        <v>0</v>
      </c>
      <c r="CN41" s="355" t="e">
        <f t="shared" si="34"/>
        <v>#REF!</v>
      </c>
      <c r="CO41" s="355">
        <f t="shared" si="34"/>
        <v>0</v>
      </c>
      <c r="CP41" s="355">
        <f t="shared" si="34"/>
        <v>0</v>
      </c>
      <c r="CQ41" s="355">
        <f t="shared" si="34"/>
        <v>0</v>
      </c>
      <c r="CR41" s="356" t="e">
        <f t="shared" si="34"/>
        <v>#REF!</v>
      </c>
      <c r="CS41" s="352"/>
      <c r="CT41" s="338">
        <v>0.47</v>
      </c>
      <c r="CU41" s="339"/>
      <c r="CV41" s="340">
        <f t="shared" si="35"/>
        <v>0.53</v>
      </c>
      <c r="CW41" s="352"/>
      <c r="CX41" s="341" t="s">
        <v>610</v>
      </c>
      <c r="CY41" s="342" t="s">
        <v>611</v>
      </c>
      <c r="CZ41" s="357" t="s">
        <v>612</v>
      </c>
      <c r="DA41" s="344" t="s">
        <v>608</v>
      </c>
    </row>
    <row r="42" spans="1:105" ht="21" x14ac:dyDescent="0.2">
      <c r="A42" s="682"/>
      <c r="B42" s="331" t="s">
        <v>613</v>
      </c>
      <c r="C42" s="331" t="s">
        <v>460</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160"/>
      <c r="AL42" s="160"/>
      <c r="AM42" s="160"/>
      <c r="AN42" s="160"/>
      <c r="AO42" s="160"/>
      <c r="AP42" s="332">
        <f t="shared" si="36"/>
        <v>0</v>
      </c>
      <c r="AQ42" s="353">
        <f>0.767</f>
        <v>0.76700000000000002</v>
      </c>
      <c r="AR42" s="353">
        <f t="shared" ref="AR42:AV42" si="37">0.767</f>
        <v>0.76700000000000002</v>
      </c>
      <c r="AS42" s="353">
        <f t="shared" si="37"/>
        <v>0.76700000000000002</v>
      </c>
      <c r="AT42" s="353">
        <f t="shared" si="37"/>
        <v>0.76700000000000002</v>
      </c>
      <c r="AU42" s="353">
        <f t="shared" si="37"/>
        <v>0.76700000000000002</v>
      </c>
      <c r="AV42" s="354">
        <f t="shared" si="37"/>
        <v>0.76700000000000002</v>
      </c>
      <c r="AW42" s="353">
        <f t="shared" si="29"/>
        <v>0</v>
      </c>
      <c r="AX42" s="353">
        <f t="shared" si="29"/>
        <v>0</v>
      </c>
      <c r="AY42" s="353">
        <f t="shared" si="29"/>
        <v>0</v>
      </c>
      <c r="AZ42" s="353">
        <f t="shared" si="29"/>
        <v>0</v>
      </c>
      <c r="BA42" s="353">
        <f t="shared" si="29"/>
        <v>0</v>
      </c>
      <c r="BB42" s="354">
        <f t="shared" si="30"/>
        <v>0</v>
      </c>
      <c r="BC42" s="355">
        <v>0</v>
      </c>
      <c r="BD42" s="355">
        <v>0</v>
      </c>
      <c r="BE42" s="355">
        <v>0</v>
      </c>
      <c r="BF42" s="355">
        <v>0</v>
      </c>
      <c r="BG42" s="355">
        <v>0</v>
      </c>
      <c r="BH42" s="356">
        <v>0</v>
      </c>
      <c r="BI42" s="355">
        <v>0</v>
      </c>
      <c r="BJ42" s="355">
        <v>0</v>
      </c>
      <c r="BK42" s="355">
        <v>0</v>
      </c>
      <c r="BL42" s="355">
        <v>0</v>
      </c>
      <c r="BM42" s="355">
        <v>0</v>
      </c>
      <c r="BN42" s="356">
        <f t="shared" ref="BN42:BN45" si="38">SUM(BI42:BM42)</f>
        <v>0</v>
      </c>
      <c r="BO42" s="355">
        <f t="shared" si="31"/>
        <v>0</v>
      </c>
      <c r="BP42" s="355">
        <f t="shared" si="31"/>
        <v>0</v>
      </c>
      <c r="BQ42" s="355">
        <f t="shared" si="31"/>
        <v>0</v>
      </c>
      <c r="BR42" s="355">
        <f t="shared" si="31"/>
        <v>0</v>
      </c>
      <c r="BS42" s="355">
        <f t="shared" si="31"/>
        <v>0</v>
      </c>
      <c r="BT42" s="356">
        <f t="shared" si="31"/>
        <v>0</v>
      </c>
      <c r="BU42" s="355">
        <v>0</v>
      </c>
      <c r="BV42" s="355" t="e">
        <v>#REF!</v>
      </c>
      <c r="BW42" s="355">
        <v>0</v>
      </c>
      <c r="BX42" s="355">
        <v>0</v>
      </c>
      <c r="BY42" s="355">
        <v>0</v>
      </c>
      <c r="BZ42" s="356" t="e">
        <f t="shared" si="32"/>
        <v>#REF!</v>
      </c>
      <c r="CA42" s="355">
        <f t="shared" si="33"/>
        <v>0</v>
      </c>
      <c r="CB42" s="355" t="e">
        <f t="shared" si="33"/>
        <v>#REF!</v>
      </c>
      <c r="CC42" s="355">
        <f t="shared" si="33"/>
        <v>0</v>
      </c>
      <c r="CD42" s="355">
        <f t="shared" si="33"/>
        <v>0</v>
      </c>
      <c r="CE42" s="355">
        <f t="shared" si="33"/>
        <v>0</v>
      </c>
      <c r="CF42" s="356" t="e">
        <f t="shared" si="33"/>
        <v>#REF!</v>
      </c>
      <c r="CG42" s="355"/>
      <c r="CH42" s="355"/>
      <c r="CI42" s="355"/>
      <c r="CJ42" s="355"/>
      <c r="CK42" s="355"/>
      <c r="CL42" s="356"/>
      <c r="CM42" s="355">
        <f t="shared" si="34"/>
        <v>0</v>
      </c>
      <c r="CN42" s="355" t="e">
        <f t="shared" si="34"/>
        <v>#REF!</v>
      </c>
      <c r="CO42" s="355">
        <f t="shared" si="34"/>
        <v>0</v>
      </c>
      <c r="CP42" s="355">
        <f t="shared" si="34"/>
        <v>0</v>
      </c>
      <c r="CQ42" s="355">
        <f t="shared" si="34"/>
        <v>0</v>
      </c>
      <c r="CR42" s="356" t="e">
        <f>CF42-CL42</f>
        <v>#REF!</v>
      </c>
      <c r="CS42" s="682"/>
      <c r="CT42" s="338"/>
      <c r="CU42" s="339">
        <v>0.8</v>
      </c>
      <c r="CV42" s="340">
        <f t="shared" si="35"/>
        <v>0.19999999999999996</v>
      </c>
      <c r="CW42" s="682"/>
      <c r="CX42" s="341" t="s">
        <v>59</v>
      </c>
      <c r="CY42" s="342" t="s">
        <v>614</v>
      </c>
      <c r="CZ42" s="357" t="s">
        <v>594</v>
      </c>
      <c r="DA42" s="344" t="s">
        <v>608</v>
      </c>
    </row>
    <row r="43" spans="1:105" x14ac:dyDescent="0.2">
      <c r="A43" s="682"/>
      <c r="B43" s="331" t="s">
        <v>615</v>
      </c>
      <c r="C43" s="331" t="s">
        <v>460</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160"/>
      <c r="AL43" s="160"/>
      <c r="AM43" s="160"/>
      <c r="AN43" s="160"/>
      <c r="AO43" s="160"/>
      <c r="AP43" s="332">
        <f t="shared" si="36"/>
        <v>0</v>
      </c>
      <c r="AQ43" s="353">
        <f>10</f>
        <v>10</v>
      </c>
      <c r="AR43" s="353">
        <f>10</f>
        <v>10</v>
      </c>
      <c r="AS43" s="353">
        <f>10</f>
        <v>10</v>
      </c>
      <c r="AT43" s="353">
        <f>10</f>
        <v>10</v>
      </c>
      <c r="AU43" s="353">
        <f>10</f>
        <v>10</v>
      </c>
      <c r="AV43" s="354">
        <f>10</f>
        <v>10</v>
      </c>
      <c r="AW43" s="353">
        <f t="shared" si="29"/>
        <v>0</v>
      </c>
      <c r="AX43" s="353">
        <f t="shared" si="29"/>
        <v>0</v>
      </c>
      <c r="AY43" s="353">
        <f t="shared" si="29"/>
        <v>0</v>
      </c>
      <c r="AZ43" s="353">
        <f t="shared" si="29"/>
        <v>0</v>
      </c>
      <c r="BA43" s="353">
        <f t="shared" si="29"/>
        <v>0</v>
      </c>
      <c r="BB43" s="354">
        <f t="shared" si="30"/>
        <v>0</v>
      </c>
      <c r="BC43" s="355">
        <v>0</v>
      </c>
      <c r="BD43" s="355">
        <v>0</v>
      </c>
      <c r="BE43" s="355">
        <v>0</v>
      </c>
      <c r="BF43" s="355">
        <v>0</v>
      </c>
      <c r="BG43" s="355">
        <v>0</v>
      </c>
      <c r="BH43" s="356">
        <v>0</v>
      </c>
      <c r="BI43" s="355">
        <v>0</v>
      </c>
      <c r="BJ43" s="355">
        <v>0</v>
      </c>
      <c r="BK43" s="355">
        <v>0</v>
      </c>
      <c r="BL43" s="355">
        <v>0</v>
      </c>
      <c r="BM43" s="355">
        <v>0</v>
      </c>
      <c r="BN43" s="356">
        <f t="shared" si="38"/>
        <v>0</v>
      </c>
      <c r="BO43" s="355">
        <f t="shared" si="31"/>
        <v>0</v>
      </c>
      <c r="BP43" s="355">
        <f t="shared" si="31"/>
        <v>0</v>
      </c>
      <c r="BQ43" s="355">
        <f t="shared" si="31"/>
        <v>0</v>
      </c>
      <c r="BR43" s="355">
        <f t="shared" si="31"/>
        <v>0</v>
      </c>
      <c r="BS43" s="355">
        <f t="shared" si="31"/>
        <v>0</v>
      </c>
      <c r="BT43" s="356">
        <f t="shared" si="31"/>
        <v>0</v>
      </c>
      <c r="BU43" s="355">
        <v>0</v>
      </c>
      <c r="BV43" s="355" t="e">
        <v>#REF!</v>
      </c>
      <c r="BW43" s="355">
        <v>0</v>
      </c>
      <c r="BX43" s="355">
        <v>0</v>
      </c>
      <c r="BY43" s="355">
        <v>0</v>
      </c>
      <c r="BZ43" s="356" t="e">
        <f t="shared" si="32"/>
        <v>#REF!</v>
      </c>
      <c r="CA43" s="355">
        <f t="shared" si="33"/>
        <v>0</v>
      </c>
      <c r="CB43" s="355" t="e">
        <f t="shared" si="33"/>
        <v>#REF!</v>
      </c>
      <c r="CC43" s="355">
        <f t="shared" si="33"/>
        <v>0</v>
      </c>
      <c r="CD43" s="355">
        <f t="shared" si="33"/>
        <v>0</v>
      </c>
      <c r="CE43" s="355">
        <f t="shared" si="33"/>
        <v>0</v>
      </c>
      <c r="CF43" s="356" t="e">
        <f>BZ43+BT43</f>
        <v>#REF!</v>
      </c>
      <c r="CG43" s="355"/>
      <c r="CH43" s="355"/>
      <c r="CI43" s="355"/>
      <c r="CJ43" s="355"/>
      <c r="CK43" s="355"/>
      <c r="CL43" s="356"/>
      <c r="CM43" s="355">
        <f t="shared" si="34"/>
        <v>0</v>
      </c>
      <c r="CN43" s="355" t="e">
        <f t="shared" si="34"/>
        <v>#REF!</v>
      </c>
      <c r="CO43" s="355">
        <f t="shared" si="34"/>
        <v>0</v>
      </c>
      <c r="CP43" s="355">
        <f t="shared" si="34"/>
        <v>0</v>
      </c>
      <c r="CQ43" s="355">
        <f t="shared" si="34"/>
        <v>0</v>
      </c>
      <c r="CR43" s="356" t="e">
        <f t="shared" si="34"/>
        <v>#REF!</v>
      </c>
      <c r="CS43" s="682"/>
      <c r="CT43" s="338">
        <v>0.8</v>
      </c>
      <c r="CU43" s="339"/>
      <c r="CV43" s="340">
        <f t="shared" si="35"/>
        <v>0.19999999999999996</v>
      </c>
      <c r="CW43" s="682"/>
      <c r="CX43" s="341" t="s">
        <v>610</v>
      </c>
      <c r="CY43" s="342" t="s">
        <v>611</v>
      </c>
      <c r="CZ43" s="357" t="s">
        <v>612</v>
      </c>
      <c r="DA43" s="344" t="s">
        <v>608</v>
      </c>
    </row>
    <row r="44" spans="1:105" x14ac:dyDescent="0.2">
      <c r="A44" s="682"/>
      <c r="B44" s="331" t="s">
        <v>616</v>
      </c>
      <c r="C44" s="331" t="s">
        <v>460</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160"/>
      <c r="AL44" s="160"/>
      <c r="AM44" s="160"/>
      <c r="AN44" s="160"/>
      <c r="AO44" s="160"/>
      <c r="AP44" s="332">
        <f t="shared" si="36"/>
        <v>0</v>
      </c>
      <c r="AQ44" s="353">
        <f>57.143</f>
        <v>57.143000000000001</v>
      </c>
      <c r="AR44" s="353">
        <f t="shared" ref="AR44:AV44" si="39">57.143</f>
        <v>57.143000000000001</v>
      </c>
      <c r="AS44" s="353">
        <f t="shared" si="39"/>
        <v>57.143000000000001</v>
      </c>
      <c r="AT44" s="353">
        <f t="shared" si="39"/>
        <v>57.143000000000001</v>
      </c>
      <c r="AU44" s="353">
        <f t="shared" si="39"/>
        <v>57.143000000000001</v>
      </c>
      <c r="AV44" s="354">
        <f t="shared" si="39"/>
        <v>57.143000000000001</v>
      </c>
      <c r="AW44" s="353">
        <f>AK44*AQ44</f>
        <v>0</v>
      </c>
      <c r="AX44" s="353">
        <f t="shared" si="29"/>
        <v>0</v>
      </c>
      <c r="AY44" s="353">
        <f t="shared" si="29"/>
        <v>0</v>
      </c>
      <c r="AZ44" s="353">
        <f t="shared" si="29"/>
        <v>0</v>
      </c>
      <c r="BA44" s="353">
        <f t="shared" si="29"/>
        <v>0</v>
      </c>
      <c r="BB44" s="354">
        <f t="shared" si="30"/>
        <v>0</v>
      </c>
      <c r="BC44" s="355">
        <v>0</v>
      </c>
      <c r="BD44" s="355">
        <v>0</v>
      </c>
      <c r="BE44" s="355">
        <v>0</v>
      </c>
      <c r="BF44" s="355">
        <v>0</v>
      </c>
      <c r="BG44" s="355">
        <v>0</v>
      </c>
      <c r="BH44" s="356">
        <v>0</v>
      </c>
      <c r="BI44" s="355">
        <v>0</v>
      </c>
      <c r="BJ44" s="355">
        <v>0</v>
      </c>
      <c r="BK44" s="355">
        <v>0</v>
      </c>
      <c r="BL44" s="355">
        <v>0</v>
      </c>
      <c r="BM44" s="355">
        <v>0</v>
      </c>
      <c r="BN44" s="356">
        <f t="shared" si="38"/>
        <v>0</v>
      </c>
      <c r="BO44" s="355">
        <f t="shared" si="31"/>
        <v>0</v>
      </c>
      <c r="BP44" s="355">
        <f t="shared" si="31"/>
        <v>0</v>
      </c>
      <c r="BQ44" s="355">
        <f t="shared" si="31"/>
        <v>0</v>
      </c>
      <c r="BR44" s="355">
        <f t="shared" si="31"/>
        <v>0</v>
      </c>
      <c r="BS44" s="355">
        <f t="shared" si="31"/>
        <v>0</v>
      </c>
      <c r="BT44" s="356">
        <f t="shared" si="31"/>
        <v>0</v>
      </c>
      <c r="BU44" s="355">
        <v>0</v>
      </c>
      <c r="BV44" s="355" t="e">
        <v>#REF!</v>
      </c>
      <c r="BW44" s="355">
        <v>0</v>
      </c>
      <c r="BX44" s="355">
        <v>0</v>
      </c>
      <c r="BY44" s="355">
        <v>0</v>
      </c>
      <c r="BZ44" s="356" t="e">
        <f t="shared" si="32"/>
        <v>#REF!</v>
      </c>
      <c r="CA44" s="355">
        <f t="shared" si="33"/>
        <v>0</v>
      </c>
      <c r="CB44" s="355" t="e">
        <f t="shared" si="33"/>
        <v>#REF!</v>
      </c>
      <c r="CC44" s="355">
        <f t="shared" si="33"/>
        <v>0</v>
      </c>
      <c r="CD44" s="355">
        <f t="shared" si="33"/>
        <v>0</v>
      </c>
      <c r="CE44" s="355">
        <f t="shared" si="33"/>
        <v>0</v>
      </c>
      <c r="CF44" s="356" t="e">
        <f t="shared" si="33"/>
        <v>#REF!</v>
      </c>
      <c r="CG44" s="355"/>
      <c r="CH44" s="355"/>
      <c r="CI44" s="355"/>
      <c r="CJ44" s="355"/>
      <c r="CK44" s="355"/>
      <c r="CL44" s="356"/>
      <c r="CM44" s="355">
        <f t="shared" si="34"/>
        <v>0</v>
      </c>
      <c r="CN44" s="355" t="e">
        <f t="shared" si="34"/>
        <v>#REF!</v>
      </c>
      <c r="CO44" s="355">
        <f t="shared" si="34"/>
        <v>0</v>
      </c>
      <c r="CP44" s="355">
        <f t="shared" si="34"/>
        <v>0</v>
      </c>
      <c r="CQ44" s="355">
        <f t="shared" si="34"/>
        <v>0</v>
      </c>
      <c r="CR44" s="356" t="e">
        <f t="shared" si="34"/>
        <v>#REF!</v>
      </c>
      <c r="CS44" s="682"/>
      <c r="CT44" s="338"/>
      <c r="CU44" s="339">
        <v>0.8</v>
      </c>
      <c r="CV44" s="340">
        <f t="shared" si="35"/>
        <v>0.19999999999999996</v>
      </c>
      <c r="CW44" s="682"/>
      <c r="CX44" s="341" t="s">
        <v>59</v>
      </c>
      <c r="CY44" s="342" t="s">
        <v>599</v>
      </c>
      <c r="CZ44" s="357" t="s">
        <v>110</v>
      </c>
      <c r="DA44" s="344" t="s">
        <v>608</v>
      </c>
    </row>
    <row r="45" spans="1:105" s="358" customFormat="1" x14ac:dyDescent="0.2">
      <c r="A45" s="352"/>
      <c r="B45" s="331" t="s">
        <v>617</v>
      </c>
      <c r="C45" s="331" t="s">
        <v>460</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160"/>
      <c r="AL45" s="160"/>
      <c r="AM45" s="160"/>
      <c r="AN45" s="160"/>
      <c r="AO45" s="160"/>
      <c r="AP45" s="332">
        <f t="shared" si="36"/>
        <v>0</v>
      </c>
      <c r="AQ45" s="353">
        <v>2.2759999999999998</v>
      </c>
      <c r="AR45" s="353">
        <v>2.2759999999999998</v>
      </c>
      <c r="AS45" s="353">
        <v>2.2759999999999998</v>
      </c>
      <c r="AT45" s="353">
        <v>2.2759999999999998</v>
      </c>
      <c r="AU45" s="353">
        <v>2.2759999999999998</v>
      </c>
      <c r="AV45" s="354">
        <v>2.2759999999999998</v>
      </c>
      <c r="AW45" s="353">
        <f>AK45*AQ45</f>
        <v>0</v>
      </c>
      <c r="AX45" s="353">
        <f>AL45*AR45</f>
        <v>0</v>
      </c>
      <c r="AY45" s="353">
        <f>AM45*AS45</f>
        <v>0</v>
      </c>
      <c r="AZ45" s="353">
        <f>AN45*AT45</f>
        <v>0</v>
      </c>
      <c r="BA45" s="353">
        <f>AO45*AU45</f>
        <v>0</v>
      </c>
      <c r="BB45" s="354">
        <f>SUM(AW45:BA45)</f>
        <v>0</v>
      </c>
      <c r="BC45" s="355">
        <v>0</v>
      </c>
      <c r="BD45" s="355">
        <v>0</v>
      </c>
      <c r="BE45" s="355">
        <v>0</v>
      </c>
      <c r="BF45" s="355">
        <v>0</v>
      </c>
      <c r="BG45" s="355">
        <v>0</v>
      </c>
      <c r="BH45" s="356">
        <v>0</v>
      </c>
      <c r="BI45" s="355">
        <v>0</v>
      </c>
      <c r="BJ45" s="355">
        <v>0</v>
      </c>
      <c r="BK45" s="355">
        <v>0</v>
      </c>
      <c r="BL45" s="355">
        <v>0</v>
      </c>
      <c r="BM45" s="355">
        <v>0</v>
      </c>
      <c r="BN45" s="356">
        <f t="shared" si="38"/>
        <v>0</v>
      </c>
      <c r="BO45" s="355">
        <f t="shared" si="31"/>
        <v>0</v>
      </c>
      <c r="BP45" s="355">
        <f t="shared" si="31"/>
        <v>0</v>
      </c>
      <c r="BQ45" s="355">
        <f t="shared" si="31"/>
        <v>0</v>
      </c>
      <c r="BR45" s="355">
        <f t="shared" si="31"/>
        <v>0</v>
      </c>
      <c r="BS45" s="355">
        <f t="shared" si="31"/>
        <v>0</v>
      </c>
      <c r="BT45" s="356">
        <f t="shared" si="31"/>
        <v>0</v>
      </c>
      <c r="BU45" s="355">
        <v>0</v>
      </c>
      <c r="BV45" s="355" t="e">
        <v>#REF!</v>
      </c>
      <c r="BW45" s="355">
        <v>0</v>
      </c>
      <c r="BX45" s="355">
        <v>0</v>
      </c>
      <c r="BY45" s="355">
        <v>0</v>
      </c>
      <c r="BZ45" s="356" t="e">
        <f t="shared" si="32"/>
        <v>#REF!</v>
      </c>
      <c r="CA45" s="355">
        <f t="shared" si="33"/>
        <v>0</v>
      </c>
      <c r="CB45" s="355" t="e">
        <f t="shared" si="33"/>
        <v>#REF!</v>
      </c>
      <c r="CC45" s="355">
        <f t="shared" si="33"/>
        <v>0</v>
      </c>
      <c r="CD45" s="355">
        <f t="shared" si="33"/>
        <v>0</v>
      </c>
      <c r="CE45" s="355">
        <f t="shared" si="33"/>
        <v>0</v>
      </c>
      <c r="CF45" s="356" t="e">
        <f t="shared" si="33"/>
        <v>#REF!</v>
      </c>
      <c r="CG45" s="355"/>
      <c r="CH45" s="355"/>
      <c r="CI45" s="355"/>
      <c r="CJ45" s="355"/>
      <c r="CK45" s="355"/>
      <c r="CL45" s="356"/>
      <c r="CM45" s="355">
        <f t="shared" si="34"/>
        <v>0</v>
      </c>
      <c r="CN45" s="355" t="e">
        <f t="shared" si="34"/>
        <v>#REF!</v>
      </c>
      <c r="CO45" s="355">
        <f t="shared" si="34"/>
        <v>0</v>
      </c>
      <c r="CP45" s="355">
        <f t="shared" si="34"/>
        <v>0</v>
      </c>
      <c r="CQ45" s="355">
        <f t="shared" si="34"/>
        <v>0</v>
      </c>
      <c r="CR45" s="356" t="e">
        <f t="shared" si="34"/>
        <v>#REF!</v>
      </c>
      <c r="CS45" s="352"/>
      <c r="CT45" s="338"/>
      <c r="CU45" s="339">
        <v>0.8</v>
      </c>
      <c r="CV45" s="340">
        <f t="shared" si="35"/>
        <v>0.19999999999999996</v>
      </c>
      <c r="CW45" s="352"/>
      <c r="CX45" s="341" t="s">
        <v>610</v>
      </c>
      <c r="CY45" s="342" t="s">
        <v>611</v>
      </c>
      <c r="CZ45" s="357" t="s">
        <v>612</v>
      </c>
      <c r="DA45" s="344" t="s">
        <v>608</v>
      </c>
    </row>
    <row r="46" spans="1:105" s="358" customFormat="1" x14ac:dyDescent="0.2">
      <c r="A46" s="352"/>
      <c r="B46" s="413" t="s">
        <v>61</v>
      </c>
      <c r="C46" s="331" t="s">
        <v>471</v>
      </c>
      <c r="D46" s="331" t="s">
        <v>460</v>
      </c>
      <c r="E46" s="331"/>
      <c r="F46" s="331"/>
      <c r="G46" s="411">
        <v>2062.7039761351853</v>
      </c>
      <c r="H46" s="411">
        <v>2062.7039761351853</v>
      </c>
      <c r="I46" s="411">
        <v>2062.7039761351853</v>
      </c>
      <c r="J46" s="411">
        <v>2062.7039761351853</v>
      </c>
      <c r="K46" s="411">
        <v>2062.7039761351853</v>
      </c>
      <c r="L46" s="410">
        <f>AVERAGE(G46:K46)</f>
        <v>2062.7039761351853</v>
      </c>
      <c r="M46" s="331">
        <v>490</v>
      </c>
      <c r="N46" s="331">
        <v>490</v>
      </c>
      <c r="O46" s="331">
        <v>490</v>
      </c>
      <c r="P46" s="331">
        <v>490</v>
      </c>
      <c r="Q46" s="331">
        <v>490</v>
      </c>
      <c r="R46" s="410">
        <f t="shared" ref="R46:R52" si="40">SUM(M46:Q46)</f>
        <v>2450</v>
      </c>
      <c r="S46" s="411">
        <f>G46*M46</f>
        <v>1010724.9483062407</v>
      </c>
      <c r="T46" s="411">
        <f t="shared" ref="T46" si="41">H46*N46</f>
        <v>1010724.9483062407</v>
      </c>
      <c r="U46" s="411">
        <f t="shared" ref="U46" si="42">I46*O46</f>
        <v>1010724.9483062407</v>
      </c>
      <c r="V46" s="411">
        <f t="shared" ref="V46" si="43">J46*P46</f>
        <v>1010724.9483062407</v>
      </c>
      <c r="W46" s="411">
        <f t="shared" ref="W46" si="44">K46*Q46</f>
        <v>1010724.9483062407</v>
      </c>
      <c r="X46" s="412">
        <f>SUM(S46:W46)</f>
        <v>5053624.7415312035</v>
      </c>
      <c r="Y46" s="331"/>
      <c r="Z46" s="331"/>
      <c r="AA46" s="331"/>
      <c r="AB46" s="331"/>
      <c r="AC46" s="331"/>
      <c r="AD46" s="331"/>
      <c r="AE46" s="331"/>
      <c r="AF46" s="331"/>
      <c r="AG46" s="331"/>
      <c r="AH46" s="331"/>
      <c r="AI46" s="331"/>
      <c r="AJ46" s="331"/>
      <c r="AK46" s="160"/>
      <c r="AL46" s="160"/>
      <c r="AM46" s="160"/>
      <c r="AN46" s="160"/>
      <c r="AO46" s="160"/>
      <c r="AP46" s="332"/>
      <c r="AQ46" s="353"/>
      <c r="AR46" s="353"/>
      <c r="AS46" s="353"/>
      <c r="AT46" s="353"/>
      <c r="AU46" s="353"/>
      <c r="AV46" s="354"/>
      <c r="AW46" s="353"/>
      <c r="AX46" s="353"/>
      <c r="AY46" s="353"/>
      <c r="AZ46" s="353"/>
      <c r="BA46" s="353"/>
      <c r="BB46" s="354"/>
      <c r="BC46" s="355"/>
      <c r="BD46" s="355"/>
      <c r="BE46" s="355"/>
      <c r="BF46" s="355"/>
      <c r="BG46" s="355"/>
      <c r="BH46" s="356"/>
      <c r="BI46" s="355"/>
      <c r="BJ46" s="355"/>
      <c r="BK46" s="355"/>
      <c r="BL46" s="355"/>
      <c r="BM46" s="355"/>
      <c r="BN46" s="356"/>
      <c r="BO46" s="355"/>
      <c r="BP46" s="355"/>
      <c r="BQ46" s="355"/>
      <c r="BR46" s="355"/>
      <c r="BS46" s="355"/>
      <c r="BT46" s="356"/>
      <c r="BU46" s="355"/>
      <c r="BV46" s="355"/>
      <c r="BW46" s="355"/>
      <c r="BX46" s="355"/>
      <c r="BY46" s="355"/>
      <c r="BZ46" s="356"/>
      <c r="CA46" s="355"/>
      <c r="CB46" s="355"/>
      <c r="CC46" s="355"/>
      <c r="CD46" s="355"/>
      <c r="CE46" s="355"/>
      <c r="CF46" s="356"/>
      <c r="CG46" s="355"/>
      <c r="CH46" s="355"/>
      <c r="CI46" s="355"/>
      <c r="CJ46" s="355"/>
      <c r="CK46" s="355"/>
      <c r="CL46" s="356"/>
      <c r="CM46" s="355"/>
      <c r="CN46" s="355"/>
      <c r="CO46" s="355"/>
      <c r="CP46" s="355"/>
      <c r="CQ46" s="355"/>
      <c r="CR46" s="356"/>
      <c r="CS46" s="352"/>
      <c r="CT46" s="338"/>
      <c r="CU46" s="339"/>
      <c r="CV46" s="340"/>
      <c r="CW46" s="352"/>
      <c r="CX46" s="341"/>
      <c r="CY46" s="342"/>
      <c r="CZ46" s="357"/>
      <c r="DA46" s="344"/>
    </row>
    <row r="47" spans="1:105" s="358" customFormat="1" x14ac:dyDescent="0.2">
      <c r="A47" s="352"/>
      <c r="B47" s="331" t="s">
        <v>131</v>
      </c>
      <c r="C47" s="331" t="s">
        <v>471</v>
      </c>
      <c r="D47" s="331" t="s">
        <v>460</v>
      </c>
      <c r="E47" s="331"/>
      <c r="F47" s="331"/>
      <c r="G47" s="409">
        <v>261.90174390801297</v>
      </c>
      <c r="H47" s="409">
        <v>261.90174390801297</v>
      </c>
      <c r="I47" s="409">
        <v>261.90174390801297</v>
      </c>
      <c r="J47" s="409">
        <v>261.90174390801297</v>
      </c>
      <c r="K47" s="409">
        <v>261.90174390801297</v>
      </c>
      <c r="L47" s="410">
        <f>AVERAGE(G47:K47)</f>
        <v>261.90174390801297</v>
      </c>
      <c r="M47" s="411">
        <v>104000</v>
      </c>
      <c r="N47" s="411">
        <v>104000</v>
      </c>
      <c r="O47" s="411">
        <v>106000</v>
      </c>
      <c r="P47" s="411">
        <v>106000</v>
      </c>
      <c r="Q47" s="411">
        <v>100000</v>
      </c>
      <c r="R47" s="410">
        <f>SUM(M47:Q47)</f>
        <v>520000</v>
      </c>
      <c r="S47" s="411">
        <f>G47*M47</f>
        <v>27237781.366433349</v>
      </c>
      <c r="T47" s="411">
        <f t="shared" ref="T47:W47" si="45">H47*N47</f>
        <v>27237781.366433349</v>
      </c>
      <c r="U47" s="411">
        <f t="shared" si="45"/>
        <v>27761584.854249377</v>
      </c>
      <c r="V47" s="411">
        <f t="shared" si="45"/>
        <v>27761584.854249377</v>
      </c>
      <c r="W47" s="411">
        <f t="shared" si="45"/>
        <v>26190174.390801296</v>
      </c>
      <c r="X47" s="412">
        <f>SUM(S47:W47)</f>
        <v>136188906.83216673</v>
      </c>
      <c r="Y47" s="331"/>
      <c r="Z47" s="331"/>
      <c r="AA47" s="331"/>
      <c r="AB47" s="331"/>
      <c r="AC47" s="331"/>
      <c r="AD47" s="331"/>
      <c r="AE47" s="331"/>
      <c r="AF47" s="331"/>
      <c r="AG47" s="331"/>
      <c r="AH47" s="331"/>
      <c r="AI47" s="331"/>
      <c r="AJ47" s="331"/>
      <c r="AK47" s="160"/>
      <c r="AL47" s="160"/>
      <c r="AM47" s="160"/>
      <c r="AN47" s="160"/>
      <c r="AO47" s="160"/>
      <c r="AP47" s="332"/>
      <c r="AQ47" s="353"/>
      <c r="AR47" s="353"/>
      <c r="AS47" s="353"/>
      <c r="AT47" s="353"/>
      <c r="AU47" s="353"/>
      <c r="AV47" s="354"/>
      <c r="AW47" s="353"/>
      <c r="AX47" s="353"/>
      <c r="AY47" s="353"/>
      <c r="AZ47" s="353"/>
      <c r="BA47" s="353"/>
      <c r="BB47" s="354"/>
      <c r="BC47" s="355"/>
      <c r="BD47" s="355"/>
      <c r="BE47" s="355"/>
      <c r="BF47" s="355"/>
      <c r="BG47" s="355"/>
      <c r="BH47" s="356"/>
      <c r="BI47" s="355"/>
      <c r="BJ47" s="355"/>
      <c r="BK47" s="355"/>
      <c r="BL47" s="355"/>
      <c r="BM47" s="355"/>
      <c r="BN47" s="356"/>
      <c r="BO47" s="355"/>
      <c r="BP47" s="355"/>
      <c r="BQ47" s="355"/>
      <c r="BR47" s="355"/>
      <c r="BS47" s="355"/>
      <c r="BT47" s="356"/>
      <c r="BU47" s="355"/>
      <c r="BV47" s="355"/>
      <c r="BW47" s="355"/>
      <c r="BX47" s="355"/>
      <c r="BY47" s="355"/>
      <c r="BZ47" s="356"/>
      <c r="CA47" s="355"/>
      <c r="CB47" s="355"/>
      <c r="CC47" s="355"/>
      <c r="CD47" s="355"/>
      <c r="CE47" s="355"/>
      <c r="CF47" s="356"/>
      <c r="CG47" s="355"/>
      <c r="CH47" s="355"/>
      <c r="CI47" s="355"/>
      <c r="CJ47" s="355"/>
      <c r="CK47" s="355"/>
      <c r="CL47" s="356"/>
      <c r="CM47" s="355"/>
      <c r="CN47" s="355"/>
      <c r="CO47" s="355"/>
      <c r="CP47" s="355"/>
      <c r="CQ47" s="355"/>
      <c r="CR47" s="356"/>
      <c r="CS47" s="352"/>
      <c r="CT47" s="338"/>
      <c r="CU47" s="339"/>
      <c r="CV47" s="340"/>
      <c r="CW47" s="352"/>
      <c r="CX47" s="341"/>
      <c r="CY47" s="342"/>
      <c r="CZ47" s="357"/>
      <c r="DA47" s="344"/>
    </row>
    <row r="48" spans="1:105" s="358" customFormat="1" ht="21" x14ac:dyDescent="0.2">
      <c r="A48" s="352"/>
      <c r="B48" s="331" t="s">
        <v>134</v>
      </c>
      <c r="C48" s="331" t="s">
        <v>471</v>
      </c>
      <c r="D48" s="331" t="s">
        <v>460</v>
      </c>
      <c r="E48" s="331"/>
      <c r="F48" s="331"/>
      <c r="G48" s="409">
        <v>576.1003732926639</v>
      </c>
      <c r="H48" s="409">
        <v>576.1003732926639</v>
      </c>
      <c r="I48" s="409">
        <v>576.1003732926639</v>
      </c>
      <c r="J48" s="409">
        <v>576.1003732926639</v>
      </c>
      <c r="K48" s="409">
        <v>576.1003732926639</v>
      </c>
      <c r="L48" s="410">
        <f>AVERAGE(G48:K48)</f>
        <v>576.1003732926639</v>
      </c>
      <c r="M48" s="411">
        <v>10000</v>
      </c>
      <c r="N48" s="411">
        <v>10000</v>
      </c>
      <c r="O48" s="411">
        <v>10000</v>
      </c>
      <c r="P48" s="411">
        <v>8000</v>
      </c>
      <c r="Q48" s="411">
        <v>0</v>
      </c>
      <c r="R48" s="410">
        <f t="shared" si="40"/>
        <v>38000</v>
      </c>
      <c r="S48" s="411">
        <f t="shared" ref="S48:S52" si="46">G48*M48</f>
        <v>5761003.7329266388</v>
      </c>
      <c r="T48" s="411">
        <f t="shared" ref="T48:T52" si="47">H48*N48</f>
        <v>5761003.7329266388</v>
      </c>
      <c r="U48" s="411">
        <f t="shared" ref="U48:U52" si="48">I48*O48</f>
        <v>5761003.7329266388</v>
      </c>
      <c r="V48" s="411">
        <f t="shared" ref="V48:V52" si="49">J48*P48</f>
        <v>4608802.9863413116</v>
      </c>
      <c r="W48" s="411">
        <f t="shared" ref="W48:W52" si="50">K48*Q48</f>
        <v>0</v>
      </c>
      <c r="X48" s="412">
        <f t="shared" ref="X48:X52" si="51">SUM(S48:W48)</f>
        <v>21891814.185121231</v>
      </c>
      <c r="Y48" s="331"/>
      <c r="Z48" s="331"/>
      <c r="AA48" s="331"/>
      <c r="AB48" s="331"/>
      <c r="AC48" s="331"/>
      <c r="AD48" s="331"/>
      <c r="AE48" s="331"/>
      <c r="AF48" s="331"/>
      <c r="AG48" s="331"/>
      <c r="AH48" s="331"/>
      <c r="AI48" s="331"/>
      <c r="AJ48" s="331"/>
      <c r="AK48" s="160"/>
      <c r="AL48" s="160"/>
      <c r="AM48" s="160"/>
      <c r="AN48" s="160"/>
      <c r="AO48" s="160"/>
      <c r="AP48" s="332"/>
      <c r="AQ48" s="353"/>
      <c r="AR48" s="353"/>
      <c r="AS48" s="353"/>
      <c r="AT48" s="353"/>
      <c r="AU48" s="353"/>
      <c r="AV48" s="354"/>
      <c r="AW48" s="353"/>
      <c r="AX48" s="353"/>
      <c r="AY48" s="353"/>
      <c r="AZ48" s="353"/>
      <c r="BA48" s="353"/>
      <c r="BB48" s="354"/>
      <c r="BC48" s="355"/>
      <c r="BD48" s="355"/>
      <c r="BE48" s="355"/>
      <c r="BF48" s="355"/>
      <c r="BG48" s="355"/>
      <c r="BH48" s="356"/>
      <c r="BI48" s="355"/>
      <c r="BJ48" s="355"/>
      <c r="BK48" s="355"/>
      <c r="BL48" s="355"/>
      <c r="BM48" s="355"/>
      <c r="BN48" s="356"/>
      <c r="BO48" s="355"/>
      <c r="BP48" s="355"/>
      <c r="BQ48" s="355"/>
      <c r="BR48" s="355"/>
      <c r="BS48" s="355"/>
      <c r="BT48" s="356"/>
      <c r="BU48" s="355"/>
      <c r="BV48" s="355"/>
      <c r="BW48" s="355"/>
      <c r="BX48" s="355"/>
      <c r="BY48" s="355"/>
      <c r="BZ48" s="356"/>
      <c r="CA48" s="355"/>
      <c r="CB48" s="355"/>
      <c r="CC48" s="355"/>
      <c r="CD48" s="355"/>
      <c r="CE48" s="355"/>
      <c r="CF48" s="356"/>
      <c r="CG48" s="355"/>
      <c r="CH48" s="355"/>
      <c r="CI48" s="355"/>
      <c r="CJ48" s="355"/>
      <c r="CK48" s="355"/>
      <c r="CL48" s="356"/>
      <c r="CM48" s="355"/>
      <c r="CN48" s="355"/>
      <c r="CO48" s="355"/>
      <c r="CP48" s="355"/>
      <c r="CQ48" s="355"/>
      <c r="CR48" s="356"/>
      <c r="CS48" s="352"/>
      <c r="CT48" s="338"/>
      <c r="CU48" s="339"/>
      <c r="CV48" s="340"/>
      <c r="CW48" s="352"/>
      <c r="CX48" s="341"/>
      <c r="CY48" s="342"/>
      <c r="CZ48" s="357"/>
      <c r="DA48" s="344"/>
    </row>
    <row r="49" spans="1:105" s="358" customFormat="1" x14ac:dyDescent="0.2">
      <c r="A49" s="352"/>
      <c r="B49" s="331" t="s">
        <v>62</v>
      </c>
      <c r="C49" s="331" t="s">
        <v>471</v>
      </c>
      <c r="D49" s="331" t="s">
        <v>460</v>
      </c>
      <c r="E49" s="331"/>
      <c r="F49" s="331"/>
      <c r="G49" s="409">
        <v>612.88529818806467</v>
      </c>
      <c r="H49" s="409">
        <v>612.88529818806467</v>
      </c>
      <c r="I49" s="409">
        <v>612.88529818806467</v>
      </c>
      <c r="J49" s="409">
        <v>612.88529818806467</v>
      </c>
      <c r="K49" s="409">
        <v>612.88529818806467</v>
      </c>
      <c r="L49" s="410">
        <f t="shared" ref="L49:L52" si="52">AVERAGE(G49:K49)</f>
        <v>612.88529818806467</v>
      </c>
      <c r="M49" s="411">
        <v>0</v>
      </c>
      <c r="N49" s="411">
        <v>0</v>
      </c>
      <c r="O49" s="411">
        <v>0</v>
      </c>
      <c r="P49" s="411">
        <v>0</v>
      </c>
      <c r="Q49" s="411">
        <v>0</v>
      </c>
      <c r="R49" s="411">
        <f t="shared" si="40"/>
        <v>0</v>
      </c>
      <c r="S49" s="411">
        <f t="shared" si="46"/>
        <v>0</v>
      </c>
      <c r="T49" s="411">
        <f t="shared" si="47"/>
        <v>0</v>
      </c>
      <c r="U49" s="411">
        <f t="shared" si="48"/>
        <v>0</v>
      </c>
      <c r="V49" s="411">
        <f t="shared" si="49"/>
        <v>0</v>
      </c>
      <c r="W49" s="411">
        <f t="shared" si="50"/>
        <v>0</v>
      </c>
      <c r="X49" s="412">
        <f t="shared" si="51"/>
        <v>0</v>
      </c>
      <c r="Y49" s="331"/>
      <c r="Z49" s="331"/>
      <c r="AA49" s="331"/>
      <c r="AB49" s="331"/>
      <c r="AC49" s="331"/>
      <c r="AD49" s="331"/>
      <c r="AE49" s="331"/>
      <c r="AF49" s="331"/>
      <c r="AG49" s="331"/>
      <c r="AH49" s="331"/>
      <c r="AI49" s="331"/>
      <c r="AJ49" s="331"/>
      <c r="AK49" s="160"/>
      <c r="AL49" s="160"/>
      <c r="AM49" s="160"/>
      <c r="AN49" s="160"/>
      <c r="AO49" s="160"/>
      <c r="AP49" s="332"/>
      <c r="AQ49" s="353"/>
      <c r="AR49" s="353"/>
      <c r="AS49" s="353"/>
      <c r="AT49" s="353"/>
      <c r="AU49" s="353"/>
      <c r="AV49" s="354"/>
      <c r="AW49" s="353"/>
      <c r="AX49" s="353"/>
      <c r="AY49" s="353"/>
      <c r="AZ49" s="353"/>
      <c r="BA49" s="353"/>
      <c r="BB49" s="354"/>
      <c r="BC49" s="355"/>
      <c r="BD49" s="355"/>
      <c r="BE49" s="355"/>
      <c r="BF49" s="355"/>
      <c r="BG49" s="355"/>
      <c r="BH49" s="356"/>
      <c r="BI49" s="355"/>
      <c r="BJ49" s="355"/>
      <c r="BK49" s="355"/>
      <c r="BL49" s="355"/>
      <c r="BM49" s="355"/>
      <c r="BN49" s="356"/>
      <c r="BO49" s="355"/>
      <c r="BP49" s="355"/>
      <c r="BQ49" s="355"/>
      <c r="BR49" s="355"/>
      <c r="BS49" s="355"/>
      <c r="BT49" s="356"/>
      <c r="BU49" s="355"/>
      <c r="BV49" s="355"/>
      <c r="BW49" s="355"/>
      <c r="BX49" s="355"/>
      <c r="BY49" s="355"/>
      <c r="BZ49" s="356"/>
      <c r="CA49" s="355"/>
      <c r="CB49" s="355"/>
      <c r="CC49" s="355"/>
      <c r="CD49" s="355"/>
      <c r="CE49" s="355"/>
      <c r="CF49" s="356"/>
      <c r="CG49" s="355"/>
      <c r="CH49" s="355"/>
      <c r="CI49" s="355"/>
      <c r="CJ49" s="355"/>
      <c r="CK49" s="355"/>
      <c r="CL49" s="356"/>
      <c r="CM49" s="355"/>
      <c r="CN49" s="355"/>
      <c r="CO49" s="355"/>
      <c r="CP49" s="355"/>
      <c r="CQ49" s="355"/>
      <c r="CR49" s="356"/>
      <c r="CS49" s="352"/>
      <c r="CT49" s="338"/>
      <c r="CU49" s="339"/>
      <c r="CV49" s="340"/>
      <c r="CW49" s="352"/>
      <c r="CX49" s="341"/>
      <c r="CY49" s="342"/>
      <c r="CZ49" s="357"/>
      <c r="DA49" s="344"/>
    </row>
    <row r="50" spans="1:105" s="358" customFormat="1" ht="21" x14ac:dyDescent="0.2">
      <c r="A50" s="352"/>
      <c r="B50" s="331" t="s">
        <v>137</v>
      </c>
      <c r="C50" s="331" t="s">
        <v>471</v>
      </c>
      <c r="D50" s="331" t="s">
        <v>460</v>
      </c>
      <c r="E50" s="331"/>
      <c r="F50" s="331"/>
      <c r="G50" s="409">
        <v>233.21886666527928</v>
      </c>
      <c r="H50" s="409">
        <v>233.21886666527928</v>
      </c>
      <c r="I50" s="409">
        <v>233.21886666527928</v>
      </c>
      <c r="J50" s="409">
        <v>233.21886666527928</v>
      </c>
      <c r="K50" s="409">
        <v>233.21886666527928</v>
      </c>
      <c r="L50" s="410">
        <f t="shared" si="52"/>
        <v>233.21886666527925</v>
      </c>
      <c r="M50" s="411">
        <v>7000</v>
      </c>
      <c r="N50" s="411">
        <v>7000</v>
      </c>
      <c r="O50" s="411">
        <v>0</v>
      </c>
      <c r="P50" s="411">
        <v>0</v>
      </c>
      <c r="Q50" s="411">
        <v>0</v>
      </c>
      <c r="R50" s="410">
        <f t="shared" si="40"/>
        <v>14000</v>
      </c>
      <c r="S50" s="411">
        <f t="shared" si="46"/>
        <v>1632532.0666569551</v>
      </c>
      <c r="T50" s="411">
        <f t="shared" si="47"/>
        <v>1632532.0666569551</v>
      </c>
      <c r="U50" s="411">
        <f t="shared" si="48"/>
        <v>0</v>
      </c>
      <c r="V50" s="411">
        <f t="shared" si="49"/>
        <v>0</v>
      </c>
      <c r="W50" s="411">
        <f t="shared" si="50"/>
        <v>0</v>
      </c>
      <c r="X50" s="412">
        <f t="shared" si="51"/>
        <v>3265064.1333139101</v>
      </c>
      <c r="Y50" s="331"/>
      <c r="Z50" s="331"/>
      <c r="AA50" s="331"/>
      <c r="AB50" s="331"/>
      <c r="AC50" s="331"/>
      <c r="AD50" s="331"/>
      <c r="AE50" s="331"/>
      <c r="AF50" s="331"/>
      <c r="AG50" s="331"/>
      <c r="AH50" s="331"/>
      <c r="AI50" s="331"/>
      <c r="AJ50" s="331"/>
      <c r="AK50" s="160"/>
      <c r="AL50" s="160"/>
      <c r="AM50" s="160"/>
      <c r="AN50" s="160"/>
      <c r="AO50" s="160"/>
      <c r="AP50" s="332"/>
      <c r="AQ50" s="353"/>
      <c r="AR50" s="353"/>
      <c r="AS50" s="353"/>
      <c r="AT50" s="353"/>
      <c r="AU50" s="353"/>
      <c r="AV50" s="354"/>
      <c r="AW50" s="353"/>
      <c r="AX50" s="353"/>
      <c r="AY50" s="353"/>
      <c r="AZ50" s="353"/>
      <c r="BA50" s="353"/>
      <c r="BB50" s="354"/>
      <c r="BC50" s="355"/>
      <c r="BD50" s="355"/>
      <c r="BE50" s="355"/>
      <c r="BF50" s="355"/>
      <c r="BG50" s="355"/>
      <c r="BH50" s="356"/>
      <c r="BI50" s="355"/>
      <c r="BJ50" s="355"/>
      <c r="BK50" s="355"/>
      <c r="BL50" s="355"/>
      <c r="BM50" s="355"/>
      <c r="BN50" s="356"/>
      <c r="BO50" s="355"/>
      <c r="BP50" s="355"/>
      <c r="BQ50" s="355"/>
      <c r="BR50" s="355"/>
      <c r="BS50" s="355"/>
      <c r="BT50" s="356"/>
      <c r="BU50" s="355"/>
      <c r="BV50" s="355"/>
      <c r="BW50" s="355"/>
      <c r="BX50" s="355"/>
      <c r="BY50" s="355"/>
      <c r="BZ50" s="356"/>
      <c r="CA50" s="355"/>
      <c r="CB50" s="355"/>
      <c r="CC50" s="355"/>
      <c r="CD50" s="355"/>
      <c r="CE50" s="355"/>
      <c r="CF50" s="356"/>
      <c r="CG50" s="355"/>
      <c r="CH50" s="355"/>
      <c r="CI50" s="355"/>
      <c r="CJ50" s="355"/>
      <c r="CK50" s="355"/>
      <c r="CL50" s="356"/>
      <c r="CM50" s="355"/>
      <c r="CN50" s="355"/>
      <c r="CO50" s="355"/>
      <c r="CP50" s="355"/>
      <c r="CQ50" s="355"/>
      <c r="CR50" s="356"/>
      <c r="CS50" s="352"/>
      <c r="CT50" s="338"/>
      <c r="CU50" s="339"/>
      <c r="CV50" s="340"/>
      <c r="CW50" s="352"/>
      <c r="CX50" s="341"/>
      <c r="CY50" s="342"/>
      <c r="CZ50" s="357"/>
      <c r="DA50" s="344"/>
    </row>
    <row r="51" spans="1:105" s="358" customFormat="1" x14ac:dyDescent="0.2">
      <c r="A51" s="352"/>
      <c r="B51" s="331" t="s">
        <v>139</v>
      </c>
      <c r="C51" s="331" t="s">
        <v>471</v>
      </c>
      <c r="D51" s="331" t="s">
        <v>460</v>
      </c>
      <c r="E51" s="331"/>
      <c r="F51" s="331"/>
      <c r="G51" s="409">
        <v>355.22796869105952</v>
      </c>
      <c r="H51" s="409">
        <v>355.22796869105952</v>
      </c>
      <c r="I51" s="409">
        <v>355.22796869105952</v>
      </c>
      <c r="J51" s="409">
        <v>355.22796869105952</v>
      </c>
      <c r="K51" s="409">
        <v>355.22796869105952</v>
      </c>
      <c r="L51" s="410">
        <f t="shared" si="52"/>
        <v>355.22796869105952</v>
      </c>
      <c r="M51" s="411">
        <v>0</v>
      </c>
      <c r="N51" s="411">
        <v>0</v>
      </c>
      <c r="O51" s="411">
        <v>0</v>
      </c>
      <c r="P51" s="411">
        <v>0</v>
      </c>
      <c r="Q51" s="411">
        <v>0</v>
      </c>
      <c r="R51" s="410">
        <f t="shared" si="40"/>
        <v>0</v>
      </c>
      <c r="S51" s="411">
        <f t="shared" si="46"/>
        <v>0</v>
      </c>
      <c r="T51" s="411">
        <f t="shared" si="47"/>
        <v>0</v>
      </c>
      <c r="U51" s="411">
        <f t="shared" si="48"/>
        <v>0</v>
      </c>
      <c r="V51" s="411">
        <f t="shared" si="49"/>
        <v>0</v>
      </c>
      <c r="W51" s="411">
        <f t="shared" si="50"/>
        <v>0</v>
      </c>
      <c r="X51" s="412">
        <f t="shared" si="51"/>
        <v>0</v>
      </c>
      <c r="Y51" s="331"/>
      <c r="Z51" s="331"/>
      <c r="AA51" s="331"/>
      <c r="AB51" s="331"/>
      <c r="AC51" s="331"/>
      <c r="AD51" s="331"/>
      <c r="AE51" s="331"/>
      <c r="AF51" s="331"/>
      <c r="AG51" s="331"/>
      <c r="AH51" s="331"/>
      <c r="AI51" s="331"/>
      <c r="AJ51" s="331"/>
      <c r="AK51" s="160"/>
      <c r="AL51" s="160"/>
      <c r="AM51" s="160"/>
      <c r="AN51" s="160"/>
      <c r="AO51" s="160"/>
      <c r="AP51" s="332"/>
      <c r="AQ51" s="353"/>
      <c r="AR51" s="353"/>
      <c r="AS51" s="353"/>
      <c r="AT51" s="353"/>
      <c r="AU51" s="353"/>
      <c r="AV51" s="354"/>
      <c r="AW51" s="353"/>
      <c r="AX51" s="353"/>
      <c r="AY51" s="353"/>
      <c r="AZ51" s="353"/>
      <c r="BA51" s="353"/>
      <c r="BB51" s="354"/>
      <c r="BC51" s="355"/>
      <c r="BD51" s="355"/>
      <c r="BE51" s="355"/>
      <c r="BF51" s="355"/>
      <c r="BG51" s="355"/>
      <c r="BH51" s="356"/>
      <c r="BI51" s="355"/>
      <c r="BJ51" s="355"/>
      <c r="BK51" s="355"/>
      <c r="BL51" s="355"/>
      <c r="BM51" s="355"/>
      <c r="BN51" s="356"/>
      <c r="BO51" s="355"/>
      <c r="BP51" s="355"/>
      <c r="BQ51" s="355"/>
      <c r="BR51" s="355"/>
      <c r="BS51" s="355"/>
      <c r="BT51" s="356"/>
      <c r="BU51" s="355"/>
      <c r="BV51" s="355"/>
      <c r="BW51" s="355"/>
      <c r="BX51" s="355"/>
      <c r="BY51" s="355"/>
      <c r="BZ51" s="356"/>
      <c r="CA51" s="355"/>
      <c r="CB51" s="355"/>
      <c r="CC51" s="355"/>
      <c r="CD51" s="355"/>
      <c r="CE51" s="355"/>
      <c r="CF51" s="356"/>
      <c r="CG51" s="355"/>
      <c r="CH51" s="355"/>
      <c r="CI51" s="355"/>
      <c r="CJ51" s="355"/>
      <c r="CK51" s="355"/>
      <c r="CL51" s="356"/>
      <c r="CM51" s="355"/>
      <c r="CN51" s="355"/>
      <c r="CO51" s="355"/>
      <c r="CP51" s="355"/>
      <c r="CQ51" s="355"/>
      <c r="CR51" s="356"/>
      <c r="CS51" s="352"/>
      <c r="CT51" s="338"/>
      <c r="CU51" s="339"/>
      <c r="CV51" s="340"/>
      <c r="CW51" s="352"/>
      <c r="CX51" s="341"/>
      <c r="CY51" s="342"/>
      <c r="CZ51" s="357"/>
      <c r="DA51" s="344"/>
    </row>
    <row r="52" spans="1:105" s="358" customFormat="1" x14ac:dyDescent="0.2">
      <c r="A52" s="352"/>
      <c r="B52" s="331" t="s">
        <v>141</v>
      </c>
      <c r="C52" s="331" t="s">
        <v>471</v>
      </c>
      <c r="D52" s="331" t="s">
        <v>460</v>
      </c>
      <c r="E52" s="331"/>
      <c r="F52" s="331"/>
      <c r="G52" s="409">
        <v>244.59837580558312</v>
      </c>
      <c r="H52" s="409">
        <v>244.59837580558312</v>
      </c>
      <c r="I52" s="409">
        <v>244.59837580558312</v>
      </c>
      <c r="J52" s="409">
        <v>244.59837580558312</v>
      </c>
      <c r="K52" s="409">
        <v>244.59837580558312</v>
      </c>
      <c r="L52" s="410">
        <f t="shared" si="52"/>
        <v>244.59837580558309</v>
      </c>
      <c r="M52" s="411">
        <v>40000</v>
      </c>
      <c r="N52" s="411">
        <v>40000</v>
      </c>
      <c r="O52" s="411">
        <v>40000</v>
      </c>
      <c r="P52" s="411">
        <v>40000</v>
      </c>
      <c r="Q52" s="411">
        <v>38000</v>
      </c>
      <c r="R52" s="410">
        <f t="shared" si="40"/>
        <v>198000</v>
      </c>
      <c r="S52" s="411">
        <f t="shared" si="46"/>
        <v>9783935.0322233252</v>
      </c>
      <c r="T52" s="411">
        <f t="shared" si="47"/>
        <v>9783935.0322233252</v>
      </c>
      <c r="U52" s="411">
        <f t="shared" si="48"/>
        <v>9783935.0322233252</v>
      </c>
      <c r="V52" s="411">
        <f t="shared" si="49"/>
        <v>9783935.0322233252</v>
      </c>
      <c r="W52" s="411">
        <f t="shared" si="50"/>
        <v>9294738.2806121577</v>
      </c>
      <c r="X52" s="412">
        <f t="shared" si="51"/>
        <v>48430478.409505457</v>
      </c>
      <c r="Y52" s="331"/>
      <c r="Z52" s="331"/>
      <c r="AA52" s="331"/>
      <c r="AB52" s="331"/>
      <c r="AC52" s="331"/>
      <c r="AD52" s="331"/>
      <c r="AE52" s="331"/>
      <c r="AF52" s="331"/>
      <c r="AG52" s="331"/>
      <c r="AH52" s="331"/>
      <c r="AI52" s="331"/>
      <c r="AJ52" s="331"/>
      <c r="AK52" s="160"/>
      <c r="AL52" s="160"/>
      <c r="AM52" s="160"/>
      <c r="AN52" s="160"/>
      <c r="AO52" s="160"/>
      <c r="AP52" s="332"/>
      <c r="AQ52" s="353"/>
      <c r="AR52" s="353"/>
      <c r="AS52" s="353"/>
      <c r="AT52" s="353"/>
      <c r="AU52" s="353"/>
      <c r="AV52" s="354"/>
      <c r="AW52" s="353"/>
      <c r="AX52" s="353"/>
      <c r="AY52" s="353"/>
      <c r="AZ52" s="353"/>
      <c r="BA52" s="353"/>
      <c r="BB52" s="354"/>
      <c r="BC52" s="355"/>
      <c r="BD52" s="355"/>
      <c r="BE52" s="355"/>
      <c r="BF52" s="355"/>
      <c r="BG52" s="355"/>
      <c r="BH52" s="356"/>
      <c r="BI52" s="355"/>
      <c r="BJ52" s="355"/>
      <c r="BK52" s="355"/>
      <c r="BL52" s="355"/>
      <c r="BM52" s="355"/>
      <c r="BN52" s="356"/>
      <c r="BO52" s="355"/>
      <c r="BP52" s="355"/>
      <c r="BQ52" s="355"/>
      <c r="BR52" s="355"/>
      <c r="BS52" s="355"/>
      <c r="BT52" s="356"/>
      <c r="BU52" s="355"/>
      <c r="BV52" s="355"/>
      <c r="BW52" s="355"/>
      <c r="BX52" s="355"/>
      <c r="BY52" s="355"/>
      <c r="BZ52" s="356"/>
      <c r="CA52" s="355"/>
      <c r="CB52" s="355"/>
      <c r="CC52" s="355"/>
      <c r="CD52" s="355"/>
      <c r="CE52" s="355"/>
      <c r="CF52" s="356"/>
      <c r="CG52" s="355"/>
      <c r="CH52" s="355"/>
      <c r="CI52" s="355"/>
      <c r="CJ52" s="355"/>
      <c r="CK52" s="355"/>
      <c r="CL52" s="356"/>
      <c r="CM52" s="355"/>
      <c r="CN52" s="355"/>
      <c r="CO52" s="355"/>
      <c r="CP52" s="355"/>
      <c r="CQ52" s="355"/>
      <c r="CR52" s="356"/>
      <c r="CS52" s="352"/>
      <c r="CT52" s="338"/>
      <c r="CU52" s="339"/>
      <c r="CV52" s="340"/>
      <c r="CW52" s="352"/>
      <c r="CX52" s="341"/>
      <c r="CY52" s="342"/>
      <c r="CZ52" s="357"/>
      <c r="DA52" s="344"/>
    </row>
    <row r="53" spans="1:105" x14ac:dyDescent="0.2">
      <c r="A53" s="363" t="s">
        <v>468</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45"/>
      <c r="AL53" s="345"/>
      <c r="AM53" s="345"/>
      <c r="AN53" s="345"/>
      <c r="AO53" s="345"/>
      <c r="AP53" s="346"/>
      <c r="AQ53" s="345"/>
      <c r="AR53" s="345"/>
      <c r="AS53" s="345"/>
      <c r="AT53" s="345"/>
      <c r="AU53" s="345"/>
      <c r="AV53" s="346"/>
      <c r="AW53" s="347"/>
      <c r="AX53" s="345"/>
      <c r="AY53" s="345"/>
      <c r="AZ53" s="345"/>
      <c r="BA53" s="345"/>
      <c r="BB53" s="346"/>
      <c r="BC53" s="324"/>
      <c r="BD53" s="325"/>
      <c r="BE53" s="325"/>
      <c r="BF53" s="325"/>
      <c r="BG53" s="325"/>
      <c r="BH53" s="326"/>
      <c r="BI53" s="324"/>
      <c r="BJ53" s="325"/>
      <c r="BK53" s="325"/>
      <c r="BL53" s="325"/>
      <c r="BM53" s="325"/>
      <c r="BN53" s="326"/>
      <c r="BO53" s="325"/>
      <c r="BP53" s="325"/>
      <c r="BQ53" s="325"/>
      <c r="BR53" s="325"/>
      <c r="BS53" s="325"/>
      <c r="BT53" s="326"/>
      <c r="BU53" s="325"/>
      <c r="BV53" s="325"/>
      <c r="BW53" s="325"/>
      <c r="BX53" s="325"/>
      <c r="BY53" s="325"/>
      <c r="BZ53" s="326"/>
      <c r="CA53" s="325"/>
      <c r="CB53" s="325"/>
      <c r="CC53" s="325"/>
      <c r="CD53" s="325"/>
      <c r="CE53" s="325"/>
      <c r="CF53" s="326"/>
      <c r="CG53" s="325"/>
      <c r="CH53" s="325"/>
      <c r="CI53" s="325"/>
      <c r="CJ53" s="325"/>
      <c r="CK53" s="325"/>
      <c r="CL53" s="326"/>
      <c r="CM53" s="325"/>
      <c r="CN53" s="325"/>
      <c r="CO53" s="325"/>
      <c r="CP53" s="325"/>
      <c r="CQ53" s="325"/>
      <c r="CR53" s="326"/>
      <c r="CS53" s="682"/>
      <c r="CT53" s="324"/>
      <c r="CU53" s="325"/>
      <c r="CV53" s="326"/>
      <c r="CW53" s="682"/>
      <c r="CX53" s="351"/>
      <c r="CY53" s="802"/>
      <c r="CZ53" s="328"/>
      <c r="DA53" s="328"/>
    </row>
    <row r="54" spans="1:105" x14ac:dyDescent="0.2">
      <c r="A54" s="363" t="s">
        <v>74</v>
      </c>
      <c r="B54" s="320"/>
      <c r="C54" s="320"/>
      <c r="D54" s="320" t="s">
        <v>460</v>
      </c>
      <c r="E54" s="320"/>
      <c r="F54" s="320"/>
      <c r="G54" s="406">
        <v>188.35225102086122</v>
      </c>
      <c r="H54" s="406">
        <v>188.35225102086122</v>
      </c>
      <c r="I54" s="406">
        <v>188.35225102086122</v>
      </c>
      <c r="J54" s="406">
        <v>188.35225102086122</v>
      </c>
      <c r="K54" s="406">
        <v>188.35225102086122</v>
      </c>
      <c r="L54" s="405">
        <f>AVERAGE(G54:K54)</f>
        <v>188.35225102086122</v>
      </c>
      <c r="M54" s="407">
        <v>15365</v>
      </c>
      <c r="N54" s="407">
        <v>14582</v>
      </c>
      <c r="O54" s="407">
        <v>21985</v>
      </c>
      <c r="P54" s="407">
        <v>17444</v>
      </c>
      <c r="Q54" s="407">
        <v>21098</v>
      </c>
      <c r="R54" s="408">
        <f>SUM(M54:Q54)</f>
        <v>90474</v>
      </c>
      <c r="S54" s="320"/>
      <c r="T54" s="320"/>
      <c r="U54" s="320"/>
      <c r="V54" s="320"/>
      <c r="W54" s="320"/>
      <c r="X54" s="320"/>
      <c r="Y54" s="320"/>
      <c r="Z54" s="320"/>
      <c r="AA54" s="320"/>
      <c r="AB54" s="320"/>
      <c r="AC54" s="320"/>
      <c r="AD54" s="320"/>
      <c r="AE54" s="320"/>
      <c r="AF54" s="320"/>
      <c r="AG54" s="320"/>
      <c r="AH54" s="320"/>
      <c r="AI54" s="320"/>
      <c r="AJ54" s="320"/>
      <c r="AK54" s="345"/>
      <c r="AL54" s="345"/>
      <c r="AM54" s="345"/>
      <c r="AN54" s="345"/>
      <c r="AO54" s="345"/>
      <c r="AP54" s="346"/>
      <c r="AQ54" s="345"/>
      <c r="AR54" s="345"/>
      <c r="AS54" s="345"/>
      <c r="AT54" s="345"/>
      <c r="AU54" s="345"/>
      <c r="AV54" s="346"/>
      <c r="AW54" s="345"/>
      <c r="AX54" s="345"/>
      <c r="AY54" s="345"/>
      <c r="AZ54" s="345"/>
      <c r="BA54" s="345"/>
      <c r="BB54" s="346"/>
      <c r="BC54" s="325"/>
      <c r="BD54" s="325"/>
      <c r="BE54" s="325"/>
      <c r="BF54" s="325"/>
      <c r="BG54" s="325"/>
      <c r="BH54" s="326"/>
      <c r="BI54" s="325"/>
      <c r="BJ54" s="325"/>
      <c r="BK54" s="325"/>
      <c r="BL54" s="325"/>
      <c r="BM54" s="325"/>
      <c r="BN54" s="326"/>
      <c r="BO54" s="325"/>
      <c r="BP54" s="325"/>
      <c r="BQ54" s="325"/>
      <c r="BR54" s="325"/>
      <c r="BS54" s="325"/>
      <c r="BT54" s="326"/>
      <c r="BU54" s="325"/>
      <c r="BV54" s="325"/>
      <c r="BW54" s="325"/>
      <c r="BX54" s="325"/>
      <c r="BY54" s="325"/>
      <c r="BZ54" s="326"/>
      <c r="CA54" s="325"/>
      <c r="CB54" s="325"/>
      <c r="CC54" s="325"/>
      <c r="CD54" s="325"/>
      <c r="CE54" s="325"/>
      <c r="CF54" s="326"/>
      <c r="CG54" s="325"/>
      <c r="CH54" s="325"/>
      <c r="CI54" s="325"/>
      <c r="CJ54" s="325"/>
      <c r="CK54" s="325"/>
      <c r="CL54" s="326"/>
      <c r="CM54" s="325"/>
      <c r="CN54" s="325"/>
      <c r="CO54" s="325"/>
      <c r="CP54" s="325"/>
      <c r="CQ54" s="325"/>
      <c r="CR54" s="326"/>
      <c r="CS54" s="682"/>
      <c r="CT54" s="324"/>
      <c r="CU54" s="325"/>
      <c r="CV54" s="326"/>
      <c r="CW54" s="682"/>
      <c r="CX54" s="351"/>
      <c r="CY54" s="802"/>
      <c r="CZ54" s="328"/>
      <c r="DA54" s="328"/>
    </row>
    <row r="55" spans="1:105" x14ac:dyDescent="0.2">
      <c r="A55" s="682"/>
      <c r="B55" s="331" t="s">
        <v>618</v>
      </c>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160"/>
      <c r="AL55" s="160"/>
      <c r="AM55" s="160"/>
      <c r="AN55" s="160"/>
      <c r="AO55" s="160"/>
      <c r="AP55" s="332"/>
      <c r="AQ55" s="333"/>
      <c r="AR55" s="333"/>
      <c r="AS55" s="333"/>
      <c r="AT55" s="333"/>
      <c r="AU55" s="333"/>
      <c r="AV55" s="335"/>
      <c r="AW55" s="333"/>
      <c r="AX55" s="333"/>
      <c r="AY55" s="333"/>
      <c r="AZ55" s="333"/>
      <c r="BA55" s="333"/>
      <c r="BB55" s="335"/>
      <c r="BC55" s="336"/>
      <c r="BD55" s="336"/>
      <c r="BE55" s="336"/>
      <c r="BF55" s="336"/>
      <c r="BG55" s="336"/>
      <c r="BH55" s="337"/>
      <c r="BI55" s="336"/>
      <c r="BJ55" s="336"/>
      <c r="BK55" s="336"/>
      <c r="BL55" s="336"/>
      <c r="BM55" s="336"/>
      <c r="BN55" s="337"/>
      <c r="BO55" s="336"/>
      <c r="BP55" s="336"/>
      <c r="BQ55" s="336"/>
      <c r="BR55" s="336"/>
      <c r="BS55" s="336"/>
      <c r="BT55" s="337"/>
      <c r="BU55" s="336"/>
      <c r="BV55" s="336"/>
      <c r="BW55" s="336"/>
      <c r="BX55" s="336"/>
      <c r="BY55" s="336"/>
      <c r="BZ55" s="337"/>
      <c r="CA55" s="336"/>
      <c r="CB55" s="336"/>
      <c r="CC55" s="336"/>
      <c r="CD55" s="336"/>
      <c r="CE55" s="336"/>
      <c r="CF55" s="337"/>
      <c r="CG55" s="336"/>
      <c r="CH55" s="336"/>
      <c r="CI55" s="336"/>
      <c r="CJ55" s="336"/>
      <c r="CK55" s="336"/>
      <c r="CL55" s="337"/>
      <c r="CM55" s="336"/>
      <c r="CN55" s="336"/>
      <c r="CO55" s="336"/>
      <c r="CP55" s="336"/>
      <c r="CQ55" s="336"/>
      <c r="CR55" s="337"/>
      <c r="CS55" s="682"/>
      <c r="CT55" s="338"/>
      <c r="CU55" s="339"/>
      <c r="CV55" s="340"/>
      <c r="CW55" s="682"/>
      <c r="CX55" s="341" t="s">
        <v>73</v>
      </c>
      <c r="CY55" s="342"/>
      <c r="CZ55" s="357" t="s">
        <v>69</v>
      </c>
      <c r="DA55" s="344" t="s">
        <v>619</v>
      </c>
    </row>
    <row r="56" spans="1:105" x14ac:dyDescent="0.2">
      <c r="A56" s="682"/>
      <c r="B56" s="331" t="s">
        <v>620</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160"/>
      <c r="AL56" s="160"/>
      <c r="AM56" s="160"/>
      <c r="AN56" s="160"/>
      <c r="AO56" s="160"/>
      <c r="AP56" s="332"/>
      <c r="AQ56" s="333"/>
      <c r="AR56" s="333"/>
      <c r="AS56" s="333"/>
      <c r="AT56" s="333"/>
      <c r="AU56" s="333"/>
      <c r="AV56" s="335"/>
      <c r="AW56" s="333"/>
      <c r="AX56" s="333"/>
      <c r="AY56" s="333"/>
      <c r="AZ56" s="333"/>
      <c r="BA56" s="333"/>
      <c r="BB56" s="335"/>
      <c r="BC56" s="336"/>
      <c r="BD56" s="336"/>
      <c r="BE56" s="336"/>
      <c r="BF56" s="336"/>
      <c r="BG56" s="336"/>
      <c r="BH56" s="337"/>
      <c r="BI56" s="336"/>
      <c r="BJ56" s="336"/>
      <c r="BK56" s="336"/>
      <c r="BL56" s="336"/>
      <c r="BM56" s="336"/>
      <c r="BN56" s="337"/>
      <c r="BO56" s="336"/>
      <c r="BP56" s="336"/>
      <c r="BQ56" s="336"/>
      <c r="BR56" s="336"/>
      <c r="BS56" s="336"/>
      <c r="BT56" s="337"/>
      <c r="BU56" s="336"/>
      <c r="BV56" s="336"/>
      <c r="BW56" s="336"/>
      <c r="BX56" s="336"/>
      <c r="BY56" s="336"/>
      <c r="BZ56" s="337"/>
      <c r="CA56" s="336"/>
      <c r="CB56" s="336"/>
      <c r="CC56" s="336"/>
      <c r="CD56" s="336"/>
      <c r="CE56" s="336"/>
      <c r="CF56" s="337"/>
      <c r="CG56" s="336"/>
      <c r="CH56" s="336"/>
      <c r="CI56" s="336"/>
      <c r="CJ56" s="336"/>
      <c r="CK56" s="336"/>
      <c r="CL56" s="337"/>
      <c r="CM56" s="336"/>
      <c r="CN56" s="336"/>
      <c r="CO56" s="336"/>
      <c r="CP56" s="336"/>
      <c r="CQ56" s="336"/>
      <c r="CR56" s="337"/>
      <c r="CS56" s="682"/>
      <c r="CT56" s="338"/>
      <c r="CU56" s="339"/>
      <c r="CV56" s="340"/>
      <c r="CW56" s="682"/>
      <c r="CX56" s="341"/>
      <c r="CY56" s="342"/>
      <c r="CZ56" s="357"/>
      <c r="DA56" s="344"/>
    </row>
    <row r="57" spans="1:105" x14ac:dyDescent="0.2">
      <c r="A57" s="682"/>
      <c r="B57" s="331" t="s">
        <v>621</v>
      </c>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160"/>
      <c r="AL57" s="160"/>
      <c r="AM57" s="160"/>
      <c r="AN57" s="160"/>
      <c r="AO57" s="160"/>
      <c r="AP57" s="332"/>
      <c r="AQ57" s="333"/>
      <c r="AR57" s="333"/>
      <c r="AS57" s="333"/>
      <c r="AT57" s="333"/>
      <c r="AU57" s="333"/>
      <c r="AV57" s="335"/>
      <c r="AW57" s="333"/>
      <c r="AX57" s="333"/>
      <c r="AY57" s="333"/>
      <c r="AZ57" s="333"/>
      <c r="BA57" s="333"/>
      <c r="BB57" s="335"/>
      <c r="BC57" s="336"/>
      <c r="BD57" s="336"/>
      <c r="BE57" s="336"/>
      <c r="BF57" s="336"/>
      <c r="BG57" s="336"/>
      <c r="BH57" s="337"/>
      <c r="BI57" s="336"/>
      <c r="BJ57" s="336"/>
      <c r="BK57" s="336"/>
      <c r="BL57" s="336"/>
      <c r="BM57" s="336"/>
      <c r="BN57" s="337"/>
      <c r="BO57" s="336"/>
      <c r="BP57" s="336"/>
      <c r="BQ57" s="336"/>
      <c r="BR57" s="336"/>
      <c r="BS57" s="336"/>
      <c r="BT57" s="337"/>
      <c r="BU57" s="336"/>
      <c r="BV57" s="336"/>
      <c r="BW57" s="336"/>
      <c r="BX57" s="336"/>
      <c r="BY57" s="336"/>
      <c r="BZ57" s="337"/>
      <c r="CA57" s="336"/>
      <c r="CB57" s="336"/>
      <c r="CC57" s="336"/>
      <c r="CD57" s="336"/>
      <c r="CE57" s="336"/>
      <c r="CF57" s="337"/>
      <c r="CG57" s="336"/>
      <c r="CH57" s="336"/>
      <c r="CI57" s="336"/>
      <c r="CJ57" s="336"/>
      <c r="CK57" s="336"/>
      <c r="CL57" s="337"/>
      <c r="CM57" s="336"/>
      <c r="CN57" s="336"/>
      <c r="CO57" s="336"/>
      <c r="CP57" s="336"/>
      <c r="CQ57" s="336"/>
      <c r="CR57" s="337"/>
      <c r="CS57" s="682"/>
      <c r="CT57" s="338"/>
      <c r="CU57" s="339"/>
      <c r="CV57" s="340"/>
      <c r="CW57" s="682"/>
      <c r="CX57" s="341"/>
      <c r="CY57" s="342"/>
      <c r="CZ57" s="357"/>
      <c r="DA57" s="344"/>
    </row>
    <row r="58" spans="1:105" x14ac:dyDescent="0.2">
      <c r="A58" s="363" t="s">
        <v>76</v>
      </c>
      <c r="B58" s="320"/>
      <c r="C58" s="320"/>
      <c r="D58" s="320" t="s">
        <v>460</v>
      </c>
      <c r="E58" s="320"/>
      <c r="F58" s="320"/>
      <c r="G58" s="406">
        <v>480.0870372278282</v>
      </c>
      <c r="H58" s="406">
        <v>480.0870372278282</v>
      </c>
      <c r="I58" s="406">
        <v>480.0870372278282</v>
      </c>
      <c r="J58" s="406">
        <v>480.0870372278282</v>
      </c>
      <c r="K58" s="406">
        <v>480.0870372278282</v>
      </c>
      <c r="L58" s="405">
        <f>AVERAGE(G58:K58)</f>
        <v>480.0870372278282</v>
      </c>
      <c r="M58" s="406">
        <v>501</v>
      </c>
      <c r="N58" s="406">
        <v>617</v>
      </c>
      <c r="O58" s="406">
        <v>516</v>
      </c>
      <c r="P58" s="406">
        <v>741</v>
      </c>
      <c r="Q58" s="406">
        <v>620</v>
      </c>
      <c r="R58" s="408">
        <f>SUM(M58:Q58)</f>
        <v>2995</v>
      </c>
      <c r="S58" s="320"/>
      <c r="T58" s="320"/>
      <c r="U58" s="320"/>
      <c r="V58" s="320"/>
      <c r="W58" s="320"/>
      <c r="X58" s="320"/>
      <c r="Y58" s="320"/>
      <c r="Z58" s="320"/>
      <c r="AA58" s="320"/>
      <c r="AB58" s="320"/>
      <c r="AC58" s="320"/>
      <c r="AD58" s="320"/>
      <c r="AE58" s="320"/>
      <c r="AF58" s="320"/>
      <c r="AG58" s="320"/>
      <c r="AH58" s="320"/>
      <c r="AI58" s="320"/>
      <c r="AJ58" s="320"/>
      <c r="AK58" s="345"/>
      <c r="AL58" s="345"/>
      <c r="AM58" s="345"/>
      <c r="AN58" s="345"/>
      <c r="AO58" s="345"/>
      <c r="AP58" s="346"/>
      <c r="AQ58" s="345"/>
      <c r="AR58" s="345"/>
      <c r="AS58" s="345"/>
      <c r="AT58" s="345"/>
      <c r="AU58" s="345"/>
      <c r="AV58" s="346"/>
      <c r="AW58" s="345"/>
      <c r="AX58" s="345"/>
      <c r="AY58" s="345"/>
      <c r="AZ58" s="345"/>
      <c r="BA58" s="345"/>
      <c r="BB58" s="346"/>
      <c r="BC58" s="325"/>
      <c r="BD58" s="325"/>
      <c r="BE58" s="325"/>
      <c r="BF58" s="325"/>
      <c r="BG58" s="325"/>
      <c r="BH58" s="326"/>
      <c r="BI58" s="325"/>
      <c r="BJ58" s="325"/>
      <c r="BK58" s="325"/>
      <c r="BL58" s="325"/>
      <c r="BM58" s="325"/>
      <c r="BN58" s="326"/>
      <c r="BO58" s="325"/>
      <c r="BP58" s="325"/>
      <c r="BQ58" s="325"/>
      <c r="BR58" s="325"/>
      <c r="BS58" s="325"/>
      <c r="BT58" s="326"/>
      <c r="BU58" s="325"/>
      <c r="BV58" s="325"/>
      <c r="BW58" s="325"/>
      <c r="BX58" s="325"/>
      <c r="BY58" s="325"/>
      <c r="BZ58" s="326"/>
      <c r="CA58" s="325"/>
      <c r="CB58" s="325"/>
      <c r="CC58" s="325"/>
      <c r="CD58" s="325"/>
      <c r="CE58" s="325"/>
      <c r="CF58" s="326"/>
      <c r="CG58" s="325"/>
      <c r="CH58" s="325"/>
      <c r="CI58" s="325"/>
      <c r="CJ58" s="325"/>
      <c r="CK58" s="325"/>
      <c r="CL58" s="326"/>
      <c r="CM58" s="325"/>
      <c r="CN58" s="325"/>
      <c r="CO58" s="325"/>
      <c r="CP58" s="325"/>
      <c r="CQ58" s="325"/>
      <c r="CR58" s="326"/>
      <c r="CS58" s="682"/>
      <c r="CT58" s="324"/>
      <c r="CU58" s="325"/>
      <c r="CV58" s="326"/>
      <c r="CW58" s="682"/>
      <c r="CX58" s="351"/>
      <c r="CY58" s="802"/>
      <c r="CZ58" s="328"/>
      <c r="DA58" s="328"/>
    </row>
    <row r="59" spans="1:105" x14ac:dyDescent="0.2">
      <c r="A59" s="682"/>
      <c r="B59" s="331" t="s">
        <v>622</v>
      </c>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160"/>
      <c r="AL59" s="160"/>
      <c r="AM59" s="160"/>
      <c r="AN59" s="160"/>
      <c r="AO59" s="160"/>
      <c r="AP59" s="332"/>
      <c r="AQ59" s="333"/>
      <c r="AR59" s="333"/>
      <c r="AS59" s="333"/>
      <c r="AT59" s="333"/>
      <c r="AU59" s="333"/>
      <c r="AV59" s="335"/>
      <c r="AW59" s="333"/>
      <c r="AX59" s="333"/>
      <c r="AY59" s="333"/>
      <c r="AZ59" s="333"/>
      <c r="BA59" s="333"/>
      <c r="BB59" s="335"/>
      <c r="BC59" s="336"/>
      <c r="BD59" s="336"/>
      <c r="BE59" s="336"/>
      <c r="BF59" s="336"/>
      <c r="BG59" s="336"/>
      <c r="BH59" s="337"/>
      <c r="BI59" s="336"/>
      <c r="BJ59" s="336"/>
      <c r="BK59" s="336"/>
      <c r="BL59" s="336"/>
      <c r="BM59" s="336"/>
      <c r="BN59" s="337"/>
      <c r="BO59" s="336"/>
      <c r="BP59" s="336"/>
      <c r="BQ59" s="336"/>
      <c r="BR59" s="336"/>
      <c r="BS59" s="336"/>
      <c r="BT59" s="337"/>
      <c r="BU59" s="336"/>
      <c r="BV59" s="336"/>
      <c r="BW59" s="336"/>
      <c r="BX59" s="336"/>
      <c r="BY59" s="336"/>
      <c r="BZ59" s="337"/>
      <c r="CA59" s="336"/>
      <c r="CB59" s="336"/>
      <c r="CC59" s="336"/>
      <c r="CD59" s="336"/>
      <c r="CE59" s="336"/>
      <c r="CF59" s="337"/>
      <c r="CG59" s="336"/>
      <c r="CH59" s="336"/>
      <c r="CI59" s="336"/>
      <c r="CJ59" s="336"/>
      <c r="CK59" s="336"/>
      <c r="CL59" s="337"/>
      <c r="CM59" s="336"/>
      <c r="CN59" s="336"/>
      <c r="CO59" s="336"/>
      <c r="CP59" s="336"/>
      <c r="CQ59" s="336"/>
      <c r="CR59" s="337"/>
      <c r="CS59" s="682"/>
      <c r="CT59" s="338"/>
      <c r="CU59" s="339"/>
      <c r="CV59" s="340"/>
      <c r="CW59" s="682"/>
      <c r="CX59" s="341"/>
      <c r="CY59" s="342"/>
      <c r="CZ59" s="357"/>
      <c r="DA59" s="344"/>
    </row>
    <row r="60" spans="1:105" x14ac:dyDescent="0.2">
      <c r="A60" s="682"/>
      <c r="B60" s="331" t="s">
        <v>623</v>
      </c>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160"/>
      <c r="AL60" s="160"/>
      <c r="AM60" s="160"/>
      <c r="AN60" s="160"/>
      <c r="AO60" s="160"/>
      <c r="AP60" s="332"/>
      <c r="AQ60" s="333"/>
      <c r="AR60" s="333"/>
      <c r="AS60" s="333"/>
      <c r="AT60" s="333"/>
      <c r="AU60" s="333"/>
      <c r="AV60" s="335"/>
      <c r="AW60" s="333"/>
      <c r="AX60" s="333"/>
      <c r="AY60" s="333"/>
      <c r="AZ60" s="333"/>
      <c r="BA60" s="333"/>
      <c r="BB60" s="335"/>
      <c r="BC60" s="336"/>
      <c r="BD60" s="336"/>
      <c r="BE60" s="336"/>
      <c r="BF60" s="336"/>
      <c r="BG60" s="336"/>
      <c r="BH60" s="337"/>
      <c r="BI60" s="336"/>
      <c r="BJ60" s="336"/>
      <c r="BK60" s="336"/>
      <c r="BL60" s="336"/>
      <c r="BM60" s="336"/>
      <c r="BN60" s="337"/>
      <c r="BO60" s="336"/>
      <c r="BP60" s="336"/>
      <c r="BQ60" s="336"/>
      <c r="BR60" s="336"/>
      <c r="BS60" s="336"/>
      <c r="BT60" s="337"/>
      <c r="BU60" s="336"/>
      <c r="BV60" s="336"/>
      <c r="BW60" s="336"/>
      <c r="BX60" s="336"/>
      <c r="BY60" s="336"/>
      <c r="BZ60" s="337"/>
      <c r="CA60" s="336"/>
      <c r="CB60" s="336"/>
      <c r="CC60" s="336"/>
      <c r="CD60" s="336"/>
      <c r="CE60" s="336"/>
      <c r="CF60" s="337"/>
      <c r="CG60" s="336"/>
      <c r="CH60" s="336"/>
      <c r="CI60" s="336"/>
      <c r="CJ60" s="336"/>
      <c r="CK60" s="336"/>
      <c r="CL60" s="337"/>
      <c r="CM60" s="336"/>
      <c r="CN60" s="336"/>
      <c r="CO60" s="336"/>
      <c r="CP60" s="336"/>
      <c r="CQ60" s="336"/>
      <c r="CR60" s="337"/>
      <c r="CS60" s="682"/>
      <c r="CT60" s="338"/>
      <c r="CU60" s="339"/>
      <c r="CV60" s="340"/>
      <c r="CW60" s="682"/>
      <c r="CX60" s="341"/>
      <c r="CY60" s="342"/>
      <c r="CZ60" s="357"/>
      <c r="DA60" s="344"/>
    </row>
    <row r="61" spans="1:105" x14ac:dyDescent="0.2">
      <c r="A61" s="682"/>
      <c r="B61" s="331" t="s">
        <v>624</v>
      </c>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160"/>
      <c r="AL61" s="160"/>
      <c r="AM61" s="160"/>
      <c r="AN61" s="160"/>
      <c r="AO61" s="160"/>
      <c r="AP61" s="332"/>
      <c r="AQ61" s="333"/>
      <c r="AR61" s="333"/>
      <c r="AS61" s="333"/>
      <c r="AT61" s="333"/>
      <c r="AU61" s="333"/>
      <c r="AV61" s="335"/>
      <c r="AW61" s="333"/>
      <c r="AX61" s="333"/>
      <c r="AY61" s="333"/>
      <c r="AZ61" s="333"/>
      <c r="BA61" s="333"/>
      <c r="BB61" s="335"/>
      <c r="BC61" s="336"/>
      <c r="BD61" s="336"/>
      <c r="BE61" s="336"/>
      <c r="BF61" s="336"/>
      <c r="BG61" s="336"/>
      <c r="BH61" s="337"/>
      <c r="BI61" s="336"/>
      <c r="BJ61" s="336"/>
      <c r="BK61" s="336"/>
      <c r="BL61" s="336"/>
      <c r="BM61" s="336"/>
      <c r="BN61" s="337"/>
      <c r="BO61" s="336"/>
      <c r="BP61" s="336"/>
      <c r="BQ61" s="336"/>
      <c r="BR61" s="336"/>
      <c r="BS61" s="336"/>
      <c r="BT61" s="337"/>
      <c r="BU61" s="336"/>
      <c r="BV61" s="336"/>
      <c r="BW61" s="336"/>
      <c r="BX61" s="336"/>
      <c r="BY61" s="336"/>
      <c r="BZ61" s="337"/>
      <c r="CA61" s="336"/>
      <c r="CB61" s="336"/>
      <c r="CC61" s="336"/>
      <c r="CD61" s="336"/>
      <c r="CE61" s="336"/>
      <c r="CF61" s="337"/>
      <c r="CG61" s="336"/>
      <c r="CH61" s="336"/>
      <c r="CI61" s="336"/>
      <c r="CJ61" s="336"/>
      <c r="CK61" s="336"/>
      <c r="CL61" s="337"/>
      <c r="CM61" s="336"/>
      <c r="CN61" s="336"/>
      <c r="CO61" s="336"/>
      <c r="CP61" s="336"/>
      <c r="CQ61" s="336"/>
      <c r="CR61" s="337"/>
      <c r="CS61" s="682"/>
      <c r="CT61" s="338"/>
      <c r="CU61" s="339"/>
      <c r="CV61" s="340"/>
      <c r="CW61" s="682"/>
      <c r="CX61" s="341"/>
      <c r="CY61" s="342"/>
      <c r="CZ61" s="357"/>
      <c r="DA61" s="344"/>
    </row>
    <row r="62" spans="1:105" x14ac:dyDescent="0.2">
      <c r="A62" s="682"/>
      <c r="B62" s="331" t="s">
        <v>625</v>
      </c>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160"/>
      <c r="AL62" s="160"/>
      <c r="AM62" s="160"/>
      <c r="AN62" s="160"/>
      <c r="AO62" s="160"/>
      <c r="AP62" s="332"/>
      <c r="AQ62" s="333"/>
      <c r="AR62" s="333"/>
      <c r="AS62" s="333"/>
      <c r="AT62" s="333"/>
      <c r="AU62" s="333"/>
      <c r="AV62" s="335"/>
      <c r="AW62" s="333"/>
      <c r="AX62" s="333"/>
      <c r="AY62" s="333"/>
      <c r="AZ62" s="333"/>
      <c r="BA62" s="333"/>
      <c r="BB62" s="335"/>
      <c r="BC62" s="336"/>
      <c r="BD62" s="336"/>
      <c r="BE62" s="336"/>
      <c r="BF62" s="336"/>
      <c r="BG62" s="336"/>
      <c r="BH62" s="337"/>
      <c r="BI62" s="336"/>
      <c r="BJ62" s="336"/>
      <c r="BK62" s="336"/>
      <c r="BL62" s="336"/>
      <c r="BM62" s="336"/>
      <c r="BN62" s="337"/>
      <c r="BO62" s="336"/>
      <c r="BP62" s="336"/>
      <c r="BQ62" s="336"/>
      <c r="BR62" s="336"/>
      <c r="BS62" s="336"/>
      <c r="BT62" s="337"/>
      <c r="BU62" s="336"/>
      <c r="BV62" s="336"/>
      <c r="BW62" s="336"/>
      <c r="BX62" s="336"/>
      <c r="BY62" s="336"/>
      <c r="BZ62" s="337"/>
      <c r="CA62" s="336"/>
      <c r="CB62" s="336"/>
      <c r="CC62" s="336"/>
      <c r="CD62" s="336"/>
      <c r="CE62" s="336"/>
      <c r="CF62" s="337"/>
      <c r="CG62" s="336"/>
      <c r="CH62" s="336"/>
      <c r="CI62" s="336"/>
      <c r="CJ62" s="336"/>
      <c r="CK62" s="336"/>
      <c r="CL62" s="337"/>
      <c r="CM62" s="336"/>
      <c r="CN62" s="336"/>
      <c r="CO62" s="336"/>
      <c r="CP62" s="336"/>
      <c r="CQ62" s="336"/>
      <c r="CR62" s="337"/>
      <c r="CS62" s="682"/>
      <c r="CT62" s="338"/>
      <c r="CU62" s="339"/>
      <c r="CV62" s="340"/>
      <c r="CW62" s="682"/>
      <c r="CX62" s="341"/>
      <c r="CY62" s="342"/>
      <c r="CZ62" s="357"/>
      <c r="DA62" s="344"/>
    </row>
    <row r="63" spans="1:105" x14ac:dyDescent="0.2">
      <c r="A63" s="363" t="s">
        <v>469</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6"/>
      <c r="AL63" s="366"/>
      <c r="AM63" s="366"/>
      <c r="AN63" s="366"/>
      <c r="AO63" s="366"/>
      <c r="AP63" s="367"/>
      <c r="AQ63" s="366"/>
      <c r="AR63" s="366"/>
      <c r="AS63" s="366"/>
      <c r="AT63" s="366"/>
      <c r="AU63" s="366"/>
      <c r="AV63" s="367"/>
      <c r="AW63" s="368"/>
      <c r="AX63" s="366"/>
      <c r="AY63" s="366"/>
      <c r="AZ63" s="366"/>
      <c r="BA63" s="366"/>
      <c r="BB63" s="367"/>
      <c r="BC63" s="369"/>
      <c r="BD63" s="370"/>
      <c r="BE63" s="370"/>
      <c r="BF63" s="370"/>
      <c r="BG63" s="370"/>
      <c r="BH63" s="371"/>
      <c r="BI63" s="369"/>
      <c r="BJ63" s="370"/>
      <c r="BK63" s="370"/>
      <c r="BL63" s="370"/>
      <c r="BM63" s="370"/>
      <c r="BN63" s="371"/>
      <c r="BO63" s="370"/>
      <c r="BP63" s="370"/>
      <c r="BQ63" s="370"/>
      <c r="BR63" s="370"/>
      <c r="BS63" s="370"/>
      <c r="BT63" s="371"/>
      <c r="BU63" s="370"/>
      <c r="BV63" s="370"/>
      <c r="BW63" s="370"/>
      <c r="BX63" s="370"/>
      <c r="BY63" s="370"/>
      <c r="BZ63" s="371"/>
      <c r="CA63" s="370"/>
      <c r="CB63" s="370"/>
      <c r="CC63" s="370"/>
      <c r="CD63" s="370"/>
      <c r="CE63" s="370"/>
      <c r="CF63" s="371"/>
      <c r="CG63" s="370"/>
      <c r="CH63" s="370"/>
      <c r="CI63" s="370"/>
      <c r="CJ63" s="370"/>
      <c r="CK63" s="370"/>
      <c r="CL63" s="371"/>
      <c r="CM63" s="370"/>
      <c r="CN63" s="370"/>
      <c r="CO63" s="370"/>
      <c r="CP63" s="370"/>
      <c r="CQ63" s="370"/>
      <c r="CR63" s="371"/>
      <c r="CS63" s="319"/>
      <c r="CT63" s="324"/>
      <c r="CU63" s="325"/>
      <c r="CV63" s="326"/>
      <c r="CW63" s="319"/>
      <c r="CX63" s="351"/>
      <c r="CY63" s="802"/>
      <c r="CZ63" s="328"/>
      <c r="DA63" s="328"/>
    </row>
    <row r="64" spans="1:105" x14ac:dyDescent="0.2">
      <c r="A64" s="682"/>
      <c r="B64" s="331" t="s">
        <v>626</v>
      </c>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60">
        <v>2452.4762000000001</v>
      </c>
      <c r="AL64" s="360">
        <v>2132.4448000000002</v>
      </c>
      <c r="AM64" s="360">
        <v>0</v>
      </c>
      <c r="AN64" s="360">
        <v>0</v>
      </c>
      <c r="AO64" s="360">
        <v>0</v>
      </c>
      <c r="AP64" s="359">
        <f t="shared" ref="AP64:AP69" si="53">SUM(AK64:AO64)</f>
        <v>4584.9210000000003</v>
      </c>
      <c r="AQ64" s="353">
        <v>0.36711700000000003</v>
      </c>
      <c r="AR64" s="353">
        <v>0.36711700000000003</v>
      </c>
      <c r="AS64" s="353">
        <v>0.36711700000000003</v>
      </c>
      <c r="AT64" s="353">
        <v>0.36711700000000003</v>
      </c>
      <c r="AU64" s="353">
        <v>0.36711700000000003</v>
      </c>
      <c r="AV64" s="372">
        <v>0.36711700000000003</v>
      </c>
      <c r="AW64" s="353">
        <f>AK64*AQ64</f>
        <v>900.34570511540005</v>
      </c>
      <c r="AX64" s="353">
        <f t="shared" ref="AX64:BA70" si="54">AL64*AR64</f>
        <v>782.85673764160015</v>
      </c>
      <c r="AY64" s="353">
        <f t="shared" si="54"/>
        <v>0</v>
      </c>
      <c r="AZ64" s="353">
        <f t="shared" si="54"/>
        <v>0</v>
      </c>
      <c r="BA64" s="353">
        <f t="shared" si="54"/>
        <v>0</v>
      </c>
      <c r="BB64" s="354">
        <f>SUM(AW64:BA64)</f>
        <v>1683.2024427570002</v>
      </c>
      <c r="BC64" s="355">
        <v>925.55538485863133</v>
      </c>
      <c r="BD64" s="355">
        <v>804.77672629556503</v>
      </c>
      <c r="BE64" s="355">
        <v>0</v>
      </c>
      <c r="BF64" s="355">
        <v>0</v>
      </c>
      <c r="BG64" s="355">
        <v>0</v>
      </c>
      <c r="BH64" s="356">
        <v>1730.3321111541964</v>
      </c>
      <c r="BI64" s="355">
        <v>3.8074171423450287</v>
      </c>
      <c r="BJ64" s="355">
        <v>6.1479647623894511</v>
      </c>
      <c r="BK64" s="355">
        <v>0</v>
      </c>
      <c r="BL64" s="355">
        <v>0</v>
      </c>
      <c r="BM64" s="355">
        <v>0</v>
      </c>
      <c r="BN64" s="356">
        <f t="shared" ref="BN64:BN70" si="55">SUM(BI64:BM64)</f>
        <v>9.9553819047344803</v>
      </c>
      <c r="BO64" s="355">
        <f>BC64+BI64</f>
        <v>929.36280200097633</v>
      </c>
      <c r="BP64" s="355">
        <f t="shared" ref="BP64:BT70" si="56">BD64+BJ64</f>
        <v>810.92469105795453</v>
      </c>
      <c r="BQ64" s="355">
        <f t="shared" si="56"/>
        <v>0</v>
      </c>
      <c r="BR64" s="355">
        <f t="shared" si="56"/>
        <v>0</v>
      </c>
      <c r="BS64" s="355">
        <f t="shared" si="56"/>
        <v>0</v>
      </c>
      <c r="BT64" s="356">
        <f>BH64+BN64</f>
        <v>1740.2874930589307</v>
      </c>
      <c r="BU64" s="355">
        <v>103.45581728181111</v>
      </c>
      <c r="BV64" s="355" t="e">
        <v>#REF!</v>
      </c>
      <c r="BW64" s="355">
        <v>0</v>
      </c>
      <c r="BX64" s="355">
        <v>0</v>
      </c>
      <c r="BY64" s="355">
        <v>0</v>
      </c>
      <c r="BZ64" s="356" t="e">
        <f t="shared" ref="BZ64:BZ70" si="57">SUM(BU64:BY64)</f>
        <v>#REF!</v>
      </c>
      <c r="CA64" s="355">
        <f t="shared" ref="CA64:CF70" si="58">BU64+BO64</f>
        <v>1032.8186192827875</v>
      </c>
      <c r="CB64" s="355" t="e">
        <f t="shared" si="58"/>
        <v>#REF!</v>
      </c>
      <c r="CC64" s="355">
        <f t="shared" si="58"/>
        <v>0</v>
      </c>
      <c r="CD64" s="355">
        <f t="shared" si="58"/>
        <v>0</v>
      </c>
      <c r="CE64" s="355">
        <f t="shared" si="58"/>
        <v>0</v>
      </c>
      <c r="CF64" s="356" t="e">
        <f t="shared" si="58"/>
        <v>#REF!</v>
      </c>
      <c r="CG64" s="355"/>
      <c r="CH64" s="355"/>
      <c r="CI64" s="355"/>
      <c r="CJ64" s="355"/>
      <c r="CK64" s="355"/>
      <c r="CL64" s="356"/>
      <c r="CM64" s="355">
        <f t="shared" ref="CM64:CR70" si="59">CA64-CG64</f>
        <v>1032.8186192827875</v>
      </c>
      <c r="CN64" s="355" t="e">
        <f t="shared" si="59"/>
        <v>#REF!</v>
      </c>
      <c r="CO64" s="355">
        <f t="shared" si="59"/>
        <v>0</v>
      </c>
      <c r="CP64" s="355">
        <f t="shared" si="59"/>
        <v>0</v>
      </c>
      <c r="CQ64" s="355">
        <f t="shared" si="59"/>
        <v>0</v>
      </c>
      <c r="CR64" s="356" t="e">
        <f t="shared" si="59"/>
        <v>#REF!</v>
      </c>
      <c r="CS64" s="682"/>
      <c r="CT64" s="338">
        <v>0.4</v>
      </c>
      <c r="CU64" s="339"/>
      <c r="CV64" s="340">
        <f t="shared" ref="CV64:CV70" si="60">1-CT64-CU64</f>
        <v>0.6</v>
      </c>
      <c r="CW64" s="682"/>
      <c r="CX64" s="341" t="s">
        <v>73</v>
      </c>
      <c r="CY64" s="342" t="s">
        <v>627</v>
      </c>
      <c r="CZ64" s="357" t="s">
        <v>69</v>
      </c>
      <c r="DA64" s="344" t="s">
        <v>619</v>
      </c>
    </row>
    <row r="65" spans="1:105" x14ac:dyDescent="0.2">
      <c r="A65" s="682"/>
      <c r="B65" s="331" t="s">
        <v>628</v>
      </c>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60">
        <v>26</v>
      </c>
      <c r="AL65" s="360">
        <v>25</v>
      </c>
      <c r="AM65" s="360">
        <v>0</v>
      </c>
      <c r="AN65" s="360">
        <v>0</v>
      </c>
      <c r="AO65" s="360">
        <v>0</v>
      </c>
      <c r="AP65" s="332">
        <f t="shared" si="53"/>
        <v>51</v>
      </c>
      <c r="AQ65" s="353">
        <v>0.36711700000000003</v>
      </c>
      <c r="AR65" s="353">
        <v>0.36711700000000003</v>
      </c>
      <c r="AS65" s="353">
        <v>0.36711700000000003</v>
      </c>
      <c r="AT65" s="353">
        <v>0.36711700000000003</v>
      </c>
      <c r="AU65" s="353">
        <v>0.36711700000000003</v>
      </c>
      <c r="AV65" s="372">
        <v>0.36711700000000003</v>
      </c>
      <c r="AW65" s="353">
        <f>AK65*AQ65</f>
        <v>9.5450420000000005</v>
      </c>
      <c r="AX65" s="353">
        <f t="shared" si="54"/>
        <v>9.1779250000000001</v>
      </c>
      <c r="AY65" s="353">
        <f t="shared" si="54"/>
        <v>0</v>
      </c>
      <c r="AZ65" s="353">
        <f t="shared" si="54"/>
        <v>0</v>
      </c>
      <c r="BA65" s="353">
        <f t="shared" si="54"/>
        <v>0</v>
      </c>
      <c r="BB65" s="354">
        <f>SUM(AW65:BA65)</f>
        <v>18.722967000000001</v>
      </c>
      <c r="BC65" s="355">
        <v>9.8123031760000003</v>
      </c>
      <c r="BD65" s="355">
        <v>9.4349068999999997</v>
      </c>
      <c r="BE65" s="355">
        <v>0</v>
      </c>
      <c r="BF65" s="355">
        <v>0</v>
      </c>
      <c r="BG65" s="355">
        <v>0</v>
      </c>
      <c r="BH65" s="356">
        <v>19.247210076000002</v>
      </c>
      <c r="BI65" s="355">
        <v>4.0364447043755504E-2</v>
      </c>
      <c r="BJ65" s="355">
        <v>7.2076481913968524E-2</v>
      </c>
      <c r="BK65" s="355">
        <v>0</v>
      </c>
      <c r="BL65" s="355">
        <v>0</v>
      </c>
      <c r="BM65" s="355">
        <v>0</v>
      </c>
      <c r="BN65" s="356">
        <f t="shared" si="55"/>
        <v>0.11244092895772403</v>
      </c>
      <c r="BO65" s="355">
        <f>BC65+BI65</f>
        <v>9.8526676230437555</v>
      </c>
      <c r="BP65" s="355">
        <f t="shared" si="56"/>
        <v>9.5069833819139689</v>
      </c>
      <c r="BQ65" s="355">
        <f t="shared" si="56"/>
        <v>0</v>
      </c>
      <c r="BR65" s="355">
        <f t="shared" si="56"/>
        <v>0</v>
      </c>
      <c r="BS65" s="355">
        <f t="shared" si="56"/>
        <v>0</v>
      </c>
      <c r="BT65" s="356">
        <f>BH65+BN65</f>
        <v>19.359651004957726</v>
      </c>
      <c r="BU65" s="355">
        <v>1.096789950225445</v>
      </c>
      <c r="BV65" s="355" t="e">
        <v>#REF!</v>
      </c>
      <c r="BW65" s="355">
        <v>0</v>
      </c>
      <c r="BX65" s="355">
        <v>0</v>
      </c>
      <c r="BY65" s="355">
        <v>0</v>
      </c>
      <c r="BZ65" s="356" t="e">
        <f t="shared" si="57"/>
        <v>#REF!</v>
      </c>
      <c r="CA65" s="355">
        <f t="shared" si="58"/>
        <v>10.9494575732692</v>
      </c>
      <c r="CB65" s="355" t="e">
        <f t="shared" si="58"/>
        <v>#REF!</v>
      </c>
      <c r="CC65" s="355">
        <f t="shared" si="58"/>
        <v>0</v>
      </c>
      <c r="CD65" s="355">
        <f t="shared" si="58"/>
        <v>0</v>
      </c>
      <c r="CE65" s="355">
        <f t="shared" si="58"/>
        <v>0</v>
      </c>
      <c r="CF65" s="356" t="e">
        <f t="shared" si="58"/>
        <v>#REF!</v>
      </c>
      <c r="CG65" s="355"/>
      <c r="CH65" s="355"/>
      <c r="CI65" s="355"/>
      <c r="CJ65" s="355"/>
      <c r="CK65" s="355"/>
      <c r="CL65" s="356"/>
      <c r="CM65" s="355">
        <f t="shared" si="59"/>
        <v>10.9494575732692</v>
      </c>
      <c r="CN65" s="355" t="e">
        <f t="shared" si="59"/>
        <v>#REF!</v>
      </c>
      <c r="CO65" s="355">
        <f t="shared" si="59"/>
        <v>0</v>
      </c>
      <c r="CP65" s="355">
        <f t="shared" si="59"/>
        <v>0</v>
      </c>
      <c r="CQ65" s="355">
        <f t="shared" si="59"/>
        <v>0</v>
      </c>
      <c r="CR65" s="356" t="e">
        <f t="shared" si="59"/>
        <v>#REF!</v>
      </c>
      <c r="CS65" s="682"/>
      <c r="CT65" s="338">
        <v>0.4</v>
      </c>
      <c r="CU65" s="339"/>
      <c r="CV65" s="340">
        <f t="shared" si="60"/>
        <v>0.6</v>
      </c>
      <c r="CW65" s="682"/>
      <c r="CX65" s="341" t="s">
        <v>73</v>
      </c>
      <c r="CY65" s="342" t="s">
        <v>627</v>
      </c>
      <c r="CZ65" s="357" t="s">
        <v>629</v>
      </c>
      <c r="DA65" s="344" t="s">
        <v>619</v>
      </c>
    </row>
    <row r="66" spans="1:105" x14ac:dyDescent="0.2">
      <c r="A66" s="682"/>
      <c r="B66" s="331" t="s">
        <v>630</v>
      </c>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60">
        <v>484</v>
      </c>
      <c r="AL66" s="360">
        <v>484</v>
      </c>
      <c r="AM66" s="360">
        <v>484</v>
      </c>
      <c r="AN66" s="360">
        <v>484</v>
      </c>
      <c r="AO66" s="360">
        <v>484</v>
      </c>
      <c r="AP66" s="332">
        <f t="shared" si="53"/>
        <v>2420</v>
      </c>
      <c r="AQ66" s="353">
        <v>0.30349999999999999</v>
      </c>
      <c r="AR66" s="353">
        <v>0.30349999999999999</v>
      </c>
      <c r="AS66" s="353">
        <v>0.30349999999999999</v>
      </c>
      <c r="AT66" s="353">
        <v>0.30349999999999999</v>
      </c>
      <c r="AU66" s="353">
        <v>0.30349999999999999</v>
      </c>
      <c r="AV66" s="354">
        <v>0.30349999999999999</v>
      </c>
      <c r="AW66" s="353">
        <f t="shared" ref="AW66:AW67" si="61">AK66*AQ66</f>
        <v>146.89400000000001</v>
      </c>
      <c r="AX66" s="353">
        <f t="shared" si="54"/>
        <v>146.89400000000001</v>
      </c>
      <c r="AY66" s="353">
        <f t="shared" si="54"/>
        <v>146.89400000000001</v>
      </c>
      <c r="AZ66" s="353">
        <f t="shared" si="54"/>
        <v>146.89400000000001</v>
      </c>
      <c r="BA66" s="353">
        <f t="shared" si="54"/>
        <v>146.89400000000001</v>
      </c>
      <c r="BB66" s="354">
        <f t="shared" ref="BB66:BB67" si="62">SUM(AW66:BA66)</f>
        <v>734.47</v>
      </c>
      <c r="BC66" s="355">
        <v>151.00703200000001</v>
      </c>
      <c r="BD66" s="355">
        <v>151.00703200000001</v>
      </c>
      <c r="BE66" s="355">
        <v>151.00703200000001</v>
      </c>
      <c r="BF66" s="355">
        <v>151.00703200000001</v>
      </c>
      <c r="BG66" s="355">
        <v>151.00703200000001</v>
      </c>
      <c r="BH66" s="356">
        <v>755.03516000000002</v>
      </c>
      <c r="BI66" s="355">
        <v>0.62119109418747676</v>
      </c>
      <c r="BJ66" s="355">
        <v>1.1535943837273124</v>
      </c>
      <c r="BK66" s="355">
        <v>1.7957181218654619</v>
      </c>
      <c r="BL66" s="355">
        <v>2.153802452923903</v>
      </c>
      <c r="BM66" s="355">
        <v>2.4542704143846974</v>
      </c>
      <c r="BN66" s="356">
        <f t="shared" si="55"/>
        <v>8.1785764670888526</v>
      </c>
      <c r="BO66" s="355">
        <f t="shared" ref="BO66:BO67" si="63">BC66+BI66</f>
        <v>151.62822309418749</v>
      </c>
      <c r="BP66" s="355">
        <f t="shared" si="56"/>
        <v>152.16062638372733</v>
      </c>
      <c r="BQ66" s="355">
        <f t="shared" si="56"/>
        <v>152.80275012186547</v>
      </c>
      <c r="BR66" s="355">
        <f t="shared" si="56"/>
        <v>153.16083445292392</v>
      </c>
      <c r="BS66" s="355">
        <f t="shared" si="56"/>
        <v>153.4613024143847</v>
      </c>
      <c r="BT66" s="356">
        <f t="shared" si="56"/>
        <v>763.21373646708889</v>
      </c>
      <c r="BU66" s="355">
        <v>16.879115141496129</v>
      </c>
      <c r="BV66" s="355" t="e">
        <v>#REF!</v>
      </c>
      <c r="BW66" s="355">
        <v>31.108627840923315</v>
      </c>
      <c r="BX66" s="355">
        <v>50.683574197076304</v>
      </c>
      <c r="BY66" s="355">
        <v>27.725944681952246</v>
      </c>
      <c r="BZ66" s="356" t="e">
        <f t="shared" si="57"/>
        <v>#REF!</v>
      </c>
      <c r="CA66" s="355">
        <f t="shared" si="58"/>
        <v>168.50733823568362</v>
      </c>
      <c r="CB66" s="355" t="e">
        <f t="shared" si="58"/>
        <v>#REF!</v>
      </c>
      <c r="CC66" s="355">
        <f t="shared" si="58"/>
        <v>183.91137796278878</v>
      </c>
      <c r="CD66" s="355">
        <f t="shared" si="58"/>
        <v>203.84440865000022</v>
      </c>
      <c r="CE66" s="355">
        <f t="shared" si="58"/>
        <v>181.18724709633696</v>
      </c>
      <c r="CF66" s="356" t="e">
        <f t="shared" si="58"/>
        <v>#REF!</v>
      </c>
      <c r="CG66" s="355">
        <f>CA66</f>
        <v>168.50733823568362</v>
      </c>
      <c r="CH66" s="355" t="e">
        <f>CB66</f>
        <v>#REF!</v>
      </c>
      <c r="CI66" s="355">
        <f t="shared" ref="CI66:CL67" si="64">CC66</f>
        <v>183.91137796278878</v>
      </c>
      <c r="CJ66" s="355">
        <f t="shared" si="64"/>
        <v>203.84440865000022</v>
      </c>
      <c r="CK66" s="355">
        <f t="shared" si="64"/>
        <v>181.18724709633696</v>
      </c>
      <c r="CL66" s="373" t="e">
        <f t="shared" si="64"/>
        <v>#REF!</v>
      </c>
      <c r="CM66" s="355">
        <f t="shared" si="59"/>
        <v>0</v>
      </c>
      <c r="CN66" s="355" t="e">
        <f t="shared" si="59"/>
        <v>#REF!</v>
      </c>
      <c r="CO66" s="355">
        <f t="shared" si="59"/>
        <v>0</v>
      </c>
      <c r="CP66" s="355">
        <f t="shared" si="59"/>
        <v>0</v>
      </c>
      <c r="CQ66" s="355">
        <f t="shared" si="59"/>
        <v>0</v>
      </c>
      <c r="CR66" s="356" t="e">
        <f t="shared" si="59"/>
        <v>#REF!</v>
      </c>
      <c r="CS66" s="682"/>
      <c r="CT66" s="338">
        <v>0.4</v>
      </c>
      <c r="CU66" s="339"/>
      <c r="CV66" s="340">
        <f t="shared" si="60"/>
        <v>0.6</v>
      </c>
      <c r="CW66" s="682"/>
      <c r="CX66" s="341" t="s">
        <v>73</v>
      </c>
      <c r="CY66" s="342" t="s">
        <v>627</v>
      </c>
      <c r="CZ66" s="357" t="s">
        <v>69</v>
      </c>
      <c r="DA66" s="344" t="s">
        <v>619</v>
      </c>
    </row>
    <row r="67" spans="1:105" x14ac:dyDescent="0.2">
      <c r="A67" s="682"/>
      <c r="B67" s="331" t="s">
        <v>631</v>
      </c>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60">
        <v>16</v>
      </c>
      <c r="AL67" s="360">
        <v>16</v>
      </c>
      <c r="AM67" s="360">
        <v>16</v>
      </c>
      <c r="AN67" s="360">
        <v>16</v>
      </c>
      <c r="AO67" s="360">
        <v>16</v>
      </c>
      <c r="AP67" s="332">
        <f t="shared" si="53"/>
        <v>80</v>
      </c>
      <c r="AQ67" s="353">
        <v>0.30349999999999999</v>
      </c>
      <c r="AR67" s="353">
        <v>0.30349999999999999</v>
      </c>
      <c r="AS67" s="353">
        <v>0.30349999999999999</v>
      </c>
      <c r="AT67" s="353">
        <v>0.30349999999999999</v>
      </c>
      <c r="AU67" s="353">
        <v>0.30349999999999999</v>
      </c>
      <c r="AV67" s="354">
        <v>0.30349999999999999</v>
      </c>
      <c r="AW67" s="353">
        <f t="shared" si="61"/>
        <v>4.8559999999999999</v>
      </c>
      <c r="AX67" s="353">
        <f t="shared" si="54"/>
        <v>4.8559999999999999</v>
      </c>
      <c r="AY67" s="353">
        <f t="shared" si="54"/>
        <v>4.8559999999999999</v>
      </c>
      <c r="AZ67" s="353">
        <f t="shared" si="54"/>
        <v>4.8559999999999999</v>
      </c>
      <c r="BA67" s="353">
        <f t="shared" si="54"/>
        <v>4.8559999999999999</v>
      </c>
      <c r="BB67" s="354">
        <f t="shared" si="62"/>
        <v>24.28</v>
      </c>
      <c r="BC67" s="355">
        <v>4.991968</v>
      </c>
      <c r="BD67" s="355">
        <v>4.991968</v>
      </c>
      <c r="BE67" s="355">
        <v>4.991968</v>
      </c>
      <c r="BF67" s="355">
        <v>4.991968</v>
      </c>
      <c r="BG67" s="355">
        <v>4.991968</v>
      </c>
      <c r="BH67" s="356">
        <v>24.959840000000003</v>
      </c>
      <c r="BI67" s="355">
        <v>2.053524278305708E-2</v>
      </c>
      <c r="BJ67" s="355">
        <v>3.8135351528175612E-2</v>
      </c>
      <c r="BK67" s="355">
        <v>5.9362582541007E-2</v>
      </c>
      <c r="BL67" s="355">
        <v>7.1200081088393485E-2</v>
      </c>
      <c r="BM67" s="355">
        <v>8.1132906260651144E-2</v>
      </c>
      <c r="BN67" s="356">
        <f t="shared" si="55"/>
        <v>0.27036616420128434</v>
      </c>
      <c r="BO67" s="355">
        <f t="shared" si="63"/>
        <v>5.0125032427830574</v>
      </c>
      <c r="BP67" s="355">
        <f t="shared" si="56"/>
        <v>5.0301033515281759</v>
      </c>
      <c r="BQ67" s="355">
        <f t="shared" si="56"/>
        <v>5.0513305825410066</v>
      </c>
      <c r="BR67" s="355">
        <f t="shared" si="56"/>
        <v>5.0631680810883939</v>
      </c>
      <c r="BS67" s="355">
        <f t="shared" si="56"/>
        <v>5.0731009062606507</v>
      </c>
      <c r="BT67" s="356">
        <f t="shared" si="56"/>
        <v>25.230206164201288</v>
      </c>
      <c r="BU67" s="355">
        <v>0.55798727740483078</v>
      </c>
      <c r="BV67" s="355" t="e">
        <v>#REF!</v>
      </c>
      <c r="BW67" s="355">
        <v>1.0283843914354813</v>
      </c>
      <c r="BX67" s="355">
        <v>1.6754900561016959</v>
      </c>
      <c r="BY67" s="355">
        <v>0.91656015477528063</v>
      </c>
      <c r="BZ67" s="356" t="e">
        <f t="shared" si="57"/>
        <v>#REF!</v>
      </c>
      <c r="CA67" s="355">
        <f t="shared" si="58"/>
        <v>5.5704905201878878</v>
      </c>
      <c r="CB67" s="355" t="e">
        <f t="shared" si="58"/>
        <v>#REF!</v>
      </c>
      <c r="CC67" s="355">
        <f t="shared" si="58"/>
        <v>6.079714973976488</v>
      </c>
      <c r="CD67" s="355">
        <f t="shared" si="58"/>
        <v>6.7386581371900895</v>
      </c>
      <c r="CE67" s="355">
        <f t="shared" si="58"/>
        <v>5.9896610610359318</v>
      </c>
      <c r="CF67" s="356" t="e">
        <f t="shared" si="58"/>
        <v>#REF!</v>
      </c>
      <c r="CG67" s="355">
        <f>CA67</f>
        <v>5.5704905201878878</v>
      </c>
      <c r="CH67" s="355" t="e">
        <f>CB67</f>
        <v>#REF!</v>
      </c>
      <c r="CI67" s="355">
        <f t="shared" si="64"/>
        <v>6.079714973976488</v>
      </c>
      <c r="CJ67" s="355">
        <f t="shared" si="64"/>
        <v>6.7386581371900895</v>
      </c>
      <c r="CK67" s="355">
        <f t="shared" si="64"/>
        <v>5.9896610610359318</v>
      </c>
      <c r="CL67" s="373" t="e">
        <f t="shared" si="64"/>
        <v>#REF!</v>
      </c>
      <c r="CM67" s="355">
        <f t="shared" si="59"/>
        <v>0</v>
      </c>
      <c r="CN67" s="355" t="e">
        <f t="shared" si="59"/>
        <v>#REF!</v>
      </c>
      <c r="CO67" s="355">
        <f t="shared" si="59"/>
        <v>0</v>
      </c>
      <c r="CP67" s="355">
        <f t="shared" si="59"/>
        <v>0</v>
      </c>
      <c r="CQ67" s="355">
        <f t="shared" si="59"/>
        <v>0</v>
      </c>
      <c r="CR67" s="356" t="e">
        <f t="shared" si="59"/>
        <v>#REF!</v>
      </c>
      <c r="CS67" s="682"/>
      <c r="CT67" s="338">
        <v>0.4</v>
      </c>
      <c r="CU67" s="339"/>
      <c r="CV67" s="340">
        <f t="shared" si="60"/>
        <v>0.6</v>
      </c>
      <c r="CW67" s="682"/>
      <c r="CX67" s="341" t="s">
        <v>73</v>
      </c>
      <c r="CY67" s="342" t="s">
        <v>627</v>
      </c>
      <c r="CZ67" s="357" t="s">
        <v>629</v>
      </c>
      <c r="DA67" s="344" t="s">
        <v>619</v>
      </c>
    </row>
    <row r="68" spans="1:105" x14ac:dyDescent="0.2">
      <c r="A68" s="682"/>
      <c r="B68" s="331" t="s">
        <v>632</v>
      </c>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60">
        <v>484</v>
      </c>
      <c r="AL68" s="360">
        <v>484</v>
      </c>
      <c r="AM68" s="360">
        <v>484</v>
      </c>
      <c r="AN68" s="360">
        <v>484</v>
      </c>
      <c r="AO68" s="360">
        <v>484</v>
      </c>
      <c r="AP68" s="332">
        <f t="shared" si="53"/>
        <v>2420</v>
      </c>
      <c r="AQ68" s="353">
        <v>7.3499999999999996E-2</v>
      </c>
      <c r="AR68" s="353">
        <v>7.3499999999999996E-2</v>
      </c>
      <c r="AS68" s="353">
        <v>7.3499999999999996E-2</v>
      </c>
      <c r="AT68" s="353">
        <v>7.3499999999999996E-2</v>
      </c>
      <c r="AU68" s="353">
        <v>7.3499999999999996E-2</v>
      </c>
      <c r="AV68" s="372">
        <v>7.3499999999999996E-2</v>
      </c>
      <c r="AW68" s="353">
        <f>AK68*AQ68</f>
        <v>35.573999999999998</v>
      </c>
      <c r="AX68" s="353">
        <f t="shared" si="54"/>
        <v>35.573999999999998</v>
      </c>
      <c r="AY68" s="353">
        <f t="shared" si="54"/>
        <v>35.573999999999998</v>
      </c>
      <c r="AZ68" s="353">
        <f t="shared" si="54"/>
        <v>35.573999999999998</v>
      </c>
      <c r="BA68" s="353">
        <f t="shared" si="54"/>
        <v>35.573999999999998</v>
      </c>
      <c r="BB68" s="354">
        <f>SUM(AW68:BA68)</f>
        <v>177.87</v>
      </c>
      <c r="BC68" s="355">
        <v>36.570071999999996</v>
      </c>
      <c r="BD68" s="355">
        <v>36.570071999999996</v>
      </c>
      <c r="BE68" s="355">
        <v>36.570071999999996</v>
      </c>
      <c r="BF68" s="355">
        <v>36.570071999999996</v>
      </c>
      <c r="BG68" s="355">
        <v>36.570071999999996</v>
      </c>
      <c r="BH68" s="356">
        <v>182.85035999999999</v>
      </c>
      <c r="BI68" s="355">
        <v>0</v>
      </c>
      <c r="BJ68" s="355">
        <v>0</v>
      </c>
      <c r="BK68" s="355">
        <v>0</v>
      </c>
      <c r="BL68" s="355">
        <v>0</v>
      </c>
      <c r="BM68" s="355">
        <v>0</v>
      </c>
      <c r="BN68" s="356">
        <f t="shared" si="55"/>
        <v>0</v>
      </c>
      <c r="BO68" s="355">
        <f>BC68+BI68</f>
        <v>36.570071999999996</v>
      </c>
      <c r="BP68" s="355">
        <f t="shared" si="56"/>
        <v>36.570071999999996</v>
      </c>
      <c r="BQ68" s="355">
        <f t="shared" si="56"/>
        <v>36.570071999999996</v>
      </c>
      <c r="BR68" s="355">
        <f t="shared" si="56"/>
        <v>36.570071999999996</v>
      </c>
      <c r="BS68" s="355">
        <f t="shared" si="56"/>
        <v>36.570071999999996</v>
      </c>
      <c r="BT68" s="356">
        <f>BH68+BN68</f>
        <v>182.85035999999999</v>
      </c>
      <c r="BU68" s="355">
        <v>4.0709469742804503</v>
      </c>
      <c r="BV68" s="355" t="e">
        <v>#REF!</v>
      </c>
      <c r="BW68" s="355">
        <v>7.4451851099306721</v>
      </c>
      <c r="BX68" s="355">
        <v>12.101670536237002</v>
      </c>
      <c r="BY68" s="355">
        <v>6.607136635326567</v>
      </c>
      <c r="BZ68" s="356" t="e">
        <f t="shared" si="57"/>
        <v>#REF!</v>
      </c>
      <c r="CA68" s="355">
        <f t="shared" si="58"/>
        <v>40.641018974280449</v>
      </c>
      <c r="CB68" s="355" t="e">
        <f t="shared" si="58"/>
        <v>#REF!</v>
      </c>
      <c r="CC68" s="355">
        <f t="shared" si="58"/>
        <v>44.015257109930666</v>
      </c>
      <c r="CD68" s="355">
        <f t="shared" si="58"/>
        <v>48.671742536236998</v>
      </c>
      <c r="CE68" s="355">
        <f t="shared" si="58"/>
        <v>43.177208635326565</v>
      </c>
      <c r="CF68" s="356" t="e">
        <f t="shared" si="58"/>
        <v>#REF!</v>
      </c>
      <c r="CG68" s="355"/>
      <c r="CH68" s="355"/>
      <c r="CI68" s="355"/>
      <c r="CJ68" s="355"/>
      <c r="CK68" s="355"/>
      <c r="CL68" s="356"/>
      <c r="CM68" s="355">
        <f t="shared" si="59"/>
        <v>40.641018974280449</v>
      </c>
      <c r="CN68" s="355" t="e">
        <f t="shared" si="59"/>
        <v>#REF!</v>
      </c>
      <c r="CO68" s="355">
        <f t="shared" si="59"/>
        <v>44.015257109930666</v>
      </c>
      <c r="CP68" s="355">
        <f t="shared" si="59"/>
        <v>48.671742536236998</v>
      </c>
      <c r="CQ68" s="355">
        <f t="shared" si="59"/>
        <v>43.177208635326565</v>
      </c>
      <c r="CR68" s="356" t="e">
        <f t="shared" si="59"/>
        <v>#REF!</v>
      </c>
      <c r="CS68" s="682"/>
      <c r="CT68" s="338"/>
      <c r="CU68" s="339"/>
      <c r="CV68" s="340">
        <f t="shared" si="60"/>
        <v>1</v>
      </c>
      <c r="CW68" s="682"/>
      <c r="CX68" s="341" t="s">
        <v>73</v>
      </c>
      <c r="CY68" s="342" t="s">
        <v>627</v>
      </c>
      <c r="CZ68" s="357" t="s">
        <v>69</v>
      </c>
      <c r="DA68" s="344" t="s">
        <v>619</v>
      </c>
    </row>
    <row r="69" spans="1:105" x14ac:dyDescent="0.2">
      <c r="A69" s="682"/>
      <c r="B69" s="331" t="s">
        <v>633</v>
      </c>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60">
        <v>16</v>
      </c>
      <c r="AL69" s="360">
        <v>16</v>
      </c>
      <c r="AM69" s="360">
        <v>16</v>
      </c>
      <c r="AN69" s="360">
        <v>16</v>
      </c>
      <c r="AO69" s="360">
        <v>16</v>
      </c>
      <c r="AP69" s="332">
        <f t="shared" si="53"/>
        <v>80</v>
      </c>
      <c r="AQ69" s="353">
        <v>7.3499999999999996E-2</v>
      </c>
      <c r="AR69" s="353">
        <v>7.3499999999999996E-2</v>
      </c>
      <c r="AS69" s="353">
        <v>7.3499999999999996E-2</v>
      </c>
      <c r="AT69" s="353">
        <v>7.3499999999999996E-2</v>
      </c>
      <c r="AU69" s="353">
        <v>7.3499999999999996E-2</v>
      </c>
      <c r="AV69" s="372">
        <v>7.3499999999999996E-2</v>
      </c>
      <c r="AW69" s="353">
        <f>AK69*AQ69</f>
        <v>1.1759999999999999</v>
      </c>
      <c r="AX69" s="353">
        <f t="shared" si="54"/>
        <v>1.1759999999999999</v>
      </c>
      <c r="AY69" s="353">
        <f t="shared" si="54"/>
        <v>1.1759999999999999</v>
      </c>
      <c r="AZ69" s="353">
        <f t="shared" si="54"/>
        <v>1.1759999999999999</v>
      </c>
      <c r="BA69" s="353">
        <f t="shared" si="54"/>
        <v>1.1759999999999999</v>
      </c>
      <c r="BB69" s="354">
        <f>SUM(AW69:BA69)</f>
        <v>5.88</v>
      </c>
      <c r="BC69" s="355">
        <v>1.208928</v>
      </c>
      <c r="BD69" s="355">
        <v>1.208928</v>
      </c>
      <c r="BE69" s="355">
        <v>1.208928</v>
      </c>
      <c r="BF69" s="355">
        <v>1.208928</v>
      </c>
      <c r="BG69" s="355">
        <v>1.208928</v>
      </c>
      <c r="BH69" s="356">
        <v>6.0446400000000002</v>
      </c>
      <c r="BI69" s="355">
        <v>0</v>
      </c>
      <c r="BJ69" s="355">
        <v>0</v>
      </c>
      <c r="BK69" s="355">
        <v>0</v>
      </c>
      <c r="BL69" s="355">
        <v>0</v>
      </c>
      <c r="BM69" s="355">
        <v>0</v>
      </c>
      <c r="BN69" s="356">
        <f t="shared" si="55"/>
        <v>0</v>
      </c>
      <c r="BO69" s="355">
        <f>BC69+BI69</f>
        <v>1.208928</v>
      </c>
      <c r="BP69" s="355">
        <f t="shared" si="56"/>
        <v>1.208928</v>
      </c>
      <c r="BQ69" s="355">
        <f t="shared" si="56"/>
        <v>1.208928</v>
      </c>
      <c r="BR69" s="355">
        <f t="shared" si="56"/>
        <v>1.208928</v>
      </c>
      <c r="BS69" s="355">
        <f t="shared" si="56"/>
        <v>1.208928</v>
      </c>
      <c r="BT69" s="356">
        <f>BH69+BN69</f>
        <v>6.0446400000000002</v>
      </c>
      <c r="BU69" s="355">
        <v>0.13457675948034548</v>
      </c>
      <c r="BV69" s="355" t="e">
        <v>#REF!</v>
      </c>
      <c r="BW69" s="355">
        <v>0.24612182181589004</v>
      </c>
      <c r="BX69" s="355">
        <v>0.40005522433841328</v>
      </c>
      <c r="BY69" s="355">
        <v>0.21841774001079567</v>
      </c>
      <c r="BZ69" s="356" t="e">
        <f t="shared" si="57"/>
        <v>#REF!</v>
      </c>
      <c r="CA69" s="355">
        <f t="shared" si="58"/>
        <v>1.3435047594803455</v>
      </c>
      <c r="CB69" s="355" t="e">
        <f t="shared" si="58"/>
        <v>#REF!</v>
      </c>
      <c r="CC69" s="355">
        <f t="shared" si="58"/>
        <v>1.45504982181589</v>
      </c>
      <c r="CD69" s="355">
        <f t="shared" si="58"/>
        <v>1.6089832243384132</v>
      </c>
      <c r="CE69" s="355">
        <f t="shared" si="58"/>
        <v>1.4273457400107956</v>
      </c>
      <c r="CF69" s="356" t="e">
        <f t="shared" si="58"/>
        <v>#REF!</v>
      </c>
      <c r="CG69" s="355"/>
      <c r="CH69" s="355"/>
      <c r="CI69" s="355"/>
      <c r="CJ69" s="355"/>
      <c r="CK69" s="355"/>
      <c r="CL69" s="356"/>
      <c r="CM69" s="355">
        <f t="shared" si="59"/>
        <v>1.3435047594803455</v>
      </c>
      <c r="CN69" s="355" t="e">
        <f t="shared" si="59"/>
        <v>#REF!</v>
      </c>
      <c r="CO69" s="355">
        <f t="shared" si="59"/>
        <v>1.45504982181589</v>
      </c>
      <c r="CP69" s="355">
        <f t="shared" si="59"/>
        <v>1.6089832243384132</v>
      </c>
      <c r="CQ69" s="355">
        <f t="shared" si="59"/>
        <v>1.4273457400107956</v>
      </c>
      <c r="CR69" s="356" t="e">
        <f t="shared" si="59"/>
        <v>#REF!</v>
      </c>
      <c r="CS69" s="682"/>
      <c r="CT69" s="338"/>
      <c r="CU69" s="339"/>
      <c r="CV69" s="340">
        <f t="shared" si="60"/>
        <v>1</v>
      </c>
      <c r="CW69" s="682"/>
      <c r="CX69" s="341" t="s">
        <v>73</v>
      </c>
      <c r="CY69" s="342" t="s">
        <v>627</v>
      </c>
      <c r="CZ69" s="357" t="s">
        <v>629</v>
      </c>
      <c r="DA69" s="344" t="s">
        <v>619</v>
      </c>
    </row>
    <row r="70" spans="1:105" x14ac:dyDescent="0.2">
      <c r="A70" s="682"/>
      <c r="B70" s="331" t="s">
        <v>78</v>
      </c>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160"/>
      <c r="AL70" s="160"/>
      <c r="AM70" s="160"/>
      <c r="AN70" s="160"/>
      <c r="AO70" s="160"/>
      <c r="AP70" s="332"/>
      <c r="AQ70" s="333"/>
      <c r="AR70" s="333"/>
      <c r="AS70" s="333"/>
      <c r="AT70" s="333"/>
      <c r="AU70" s="333"/>
      <c r="AV70" s="335"/>
      <c r="AW70" s="333">
        <f>1251</f>
        <v>1251</v>
      </c>
      <c r="AX70" s="333">
        <v>0</v>
      </c>
      <c r="AY70" s="333">
        <v>0</v>
      </c>
      <c r="AZ70" s="333">
        <v>0</v>
      </c>
      <c r="BA70" s="333">
        <f t="shared" si="54"/>
        <v>0</v>
      </c>
      <c r="BB70" s="335">
        <f>SUM(AW70:BA70)</f>
        <v>1251</v>
      </c>
      <c r="BC70" s="336">
        <v>1286.028</v>
      </c>
      <c r="BD70" s="336">
        <v>0</v>
      </c>
      <c r="BE70" s="336">
        <v>0</v>
      </c>
      <c r="BF70" s="336">
        <v>0</v>
      </c>
      <c r="BG70" s="336">
        <v>0</v>
      </c>
      <c r="BH70" s="337">
        <v>1286.028</v>
      </c>
      <c r="BI70" s="336">
        <v>2.6451388716643747</v>
      </c>
      <c r="BJ70" s="336">
        <v>0</v>
      </c>
      <c r="BK70" s="336">
        <v>0</v>
      </c>
      <c r="BL70" s="336">
        <v>0</v>
      </c>
      <c r="BM70" s="336">
        <v>0</v>
      </c>
      <c r="BN70" s="337">
        <f t="shared" si="55"/>
        <v>2.6451388716643747</v>
      </c>
      <c r="BO70" s="336">
        <f>BC70+BI70</f>
        <v>1288.6731388716644</v>
      </c>
      <c r="BP70" s="336">
        <f t="shared" si="56"/>
        <v>0</v>
      </c>
      <c r="BQ70" s="336">
        <f t="shared" si="56"/>
        <v>0</v>
      </c>
      <c r="BR70" s="336">
        <f t="shared" si="56"/>
        <v>0</v>
      </c>
      <c r="BS70" s="336">
        <f t="shared" si="56"/>
        <v>0</v>
      </c>
      <c r="BT70" s="337">
        <f>BH70+BN70</f>
        <v>1288.6731388716644</v>
      </c>
      <c r="BU70" s="336"/>
      <c r="BV70" s="336"/>
      <c r="BW70" s="336"/>
      <c r="BX70" s="336"/>
      <c r="BY70" s="336"/>
      <c r="BZ70" s="337">
        <f t="shared" si="57"/>
        <v>0</v>
      </c>
      <c r="CA70" s="336">
        <f t="shared" si="58"/>
        <v>1288.6731388716644</v>
      </c>
      <c r="CB70" s="336">
        <f t="shared" si="58"/>
        <v>0</v>
      </c>
      <c r="CC70" s="336">
        <f t="shared" si="58"/>
        <v>0</v>
      </c>
      <c r="CD70" s="336">
        <f t="shared" si="58"/>
        <v>0</v>
      </c>
      <c r="CE70" s="336">
        <f t="shared" si="58"/>
        <v>0</v>
      </c>
      <c r="CF70" s="337">
        <f t="shared" si="58"/>
        <v>1288.6731388716644</v>
      </c>
      <c r="CG70" s="336"/>
      <c r="CH70" s="336"/>
      <c r="CI70" s="336"/>
      <c r="CJ70" s="336"/>
      <c r="CK70" s="336"/>
      <c r="CL70" s="337"/>
      <c r="CM70" s="336">
        <f t="shared" si="59"/>
        <v>1288.6731388716644</v>
      </c>
      <c r="CN70" s="336">
        <f t="shared" si="59"/>
        <v>0</v>
      </c>
      <c r="CO70" s="336">
        <f t="shared" si="59"/>
        <v>0</v>
      </c>
      <c r="CP70" s="336">
        <f t="shared" si="59"/>
        <v>0</v>
      </c>
      <c r="CQ70" s="336">
        <f t="shared" si="59"/>
        <v>0</v>
      </c>
      <c r="CR70" s="337">
        <f t="shared" si="59"/>
        <v>1288.6731388716644</v>
      </c>
      <c r="CS70" s="682"/>
      <c r="CT70" s="338">
        <v>0.2</v>
      </c>
      <c r="CU70" s="339"/>
      <c r="CV70" s="340">
        <f t="shared" si="60"/>
        <v>0.8</v>
      </c>
      <c r="CW70" s="682"/>
      <c r="CX70" s="341" t="s">
        <v>501</v>
      </c>
      <c r="CY70" s="342" t="s">
        <v>634</v>
      </c>
      <c r="CZ70" s="357" t="s">
        <v>635</v>
      </c>
      <c r="DA70" s="344" t="s">
        <v>619</v>
      </c>
    </row>
    <row r="71" spans="1:105" x14ac:dyDescent="0.2">
      <c r="A71" s="363" t="s">
        <v>484</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84"/>
      <c r="AL71" s="376"/>
      <c r="AM71" s="376"/>
      <c r="AN71" s="376"/>
      <c r="AO71" s="376"/>
      <c r="AP71" s="377"/>
      <c r="AQ71" s="376"/>
      <c r="AR71" s="376"/>
      <c r="AS71" s="376"/>
      <c r="AT71" s="376"/>
      <c r="AU71" s="376"/>
      <c r="AV71" s="377"/>
      <c r="AW71" s="376"/>
      <c r="AX71" s="376"/>
      <c r="AY71" s="376"/>
      <c r="AZ71" s="376"/>
      <c r="BA71" s="376"/>
      <c r="BB71" s="377"/>
      <c r="BC71" s="324"/>
      <c r="BD71" s="325"/>
      <c r="BE71" s="325"/>
      <c r="BF71" s="325"/>
      <c r="BG71" s="325"/>
      <c r="BH71" s="326"/>
      <c r="BI71" s="324"/>
      <c r="BJ71" s="325"/>
      <c r="BK71" s="325"/>
      <c r="BL71" s="325"/>
      <c r="BM71" s="325"/>
      <c r="BN71" s="326"/>
      <c r="BO71" s="325"/>
      <c r="BP71" s="325"/>
      <c r="BQ71" s="325"/>
      <c r="BR71" s="325"/>
      <c r="BS71" s="325"/>
      <c r="BT71" s="326"/>
      <c r="BU71" s="325"/>
      <c r="BV71" s="325"/>
      <c r="BW71" s="325"/>
      <c r="BX71" s="325"/>
      <c r="BY71" s="325"/>
      <c r="BZ71" s="326"/>
      <c r="CA71" s="325"/>
      <c r="CB71" s="325"/>
      <c r="CC71" s="325"/>
      <c r="CD71" s="325"/>
      <c r="CE71" s="325"/>
      <c r="CF71" s="326"/>
      <c r="CG71" s="325"/>
      <c r="CH71" s="325"/>
      <c r="CI71" s="325"/>
      <c r="CJ71" s="325"/>
      <c r="CK71" s="325"/>
      <c r="CL71" s="326"/>
      <c r="CM71" s="325"/>
      <c r="CN71" s="325"/>
      <c r="CO71" s="325"/>
      <c r="CP71" s="325"/>
      <c r="CQ71" s="325"/>
      <c r="CR71" s="326"/>
      <c r="CS71" s="682"/>
      <c r="CT71" s="324"/>
      <c r="CU71" s="325"/>
      <c r="CV71" s="326"/>
      <c r="CW71" s="682"/>
      <c r="CX71" s="351"/>
      <c r="CY71" s="802"/>
      <c r="CZ71" s="328"/>
      <c r="DA71" s="328"/>
    </row>
    <row r="72" spans="1:105" x14ac:dyDescent="0.2">
      <c r="A72" s="682"/>
      <c r="B72" s="331" t="s">
        <v>94</v>
      </c>
      <c r="C72" s="331"/>
      <c r="D72" s="331"/>
      <c r="E72" s="331" t="s">
        <v>95</v>
      </c>
      <c r="F72" s="331" t="s">
        <v>401</v>
      </c>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160"/>
      <c r="AL72" s="160"/>
      <c r="AM72" s="160"/>
      <c r="AN72" s="160"/>
      <c r="AO72" s="160"/>
      <c r="AP72" s="386"/>
      <c r="AQ72" s="160"/>
      <c r="AR72" s="160"/>
      <c r="AS72" s="160"/>
      <c r="AT72" s="160"/>
      <c r="AU72" s="160"/>
      <c r="AV72" s="386"/>
      <c r="AW72" s="333">
        <v>893</v>
      </c>
      <c r="AX72" s="333">
        <v>0</v>
      </c>
      <c r="AY72" s="333">
        <v>7169</v>
      </c>
      <c r="AZ72" s="333">
        <v>850</v>
      </c>
      <c r="BA72" s="333">
        <v>0</v>
      </c>
      <c r="BB72" s="335">
        <f t="shared" ref="BB72:BB75" si="65">SUM(AW72:BA72)</f>
        <v>8912</v>
      </c>
      <c r="BC72" s="336">
        <v>918.00400000000002</v>
      </c>
      <c r="BD72" s="336">
        <v>0</v>
      </c>
      <c r="BE72" s="336">
        <v>7369.732</v>
      </c>
      <c r="BF72" s="336">
        <v>873.80000000000007</v>
      </c>
      <c r="BG72" s="336">
        <v>0</v>
      </c>
      <c r="BH72" s="337">
        <v>9161.5360000000001</v>
      </c>
      <c r="BI72" s="336">
        <v>0.10873878831742846</v>
      </c>
      <c r="BJ72" s="336">
        <v>0</v>
      </c>
      <c r="BK72" s="336">
        <v>52.594551417598439</v>
      </c>
      <c r="BL72" s="336">
        <v>10.00145582120455</v>
      </c>
      <c r="BM72" s="336">
        <v>0</v>
      </c>
      <c r="BN72" s="337">
        <f t="shared" ref="BN72:BN75" si="66">SUM(BI72:BM72)</f>
        <v>62.704746027120422</v>
      </c>
      <c r="BO72" s="336">
        <f t="shared" ref="BO72:BT75" si="67">BC72+BI72</f>
        <v>918.11273878831742</v>
      </c>
      <c r="BP72" s="336">
        <f t="shared" si="67"/>
        <v>0</v>
      </c>
      <c r="BQ72" s="336">
        <f t="shared" si="67"/>
        <v>7422.3265514175982</v>
      </c>
      <c r="BR72" s="336">
        <f t="shared" si="67"/>
        <v>883.80145582120463</v>
      </c>
      <c r="BS72" s="336">
        <f t="shared" si="67"/>
        <v>0</v>
      </c>
      <c r="BT72" s="337">
        <f t="shared" si="67"/>
        <v>9224.2407460271206</v>
      </c>
      <c r="BU72" s="336">
        <v>102.20347053236971</v>
      </c>
      <c r="BV72" s="336" t="e">
        <v>#REF!</v>
      </c>
      <c r="BW72" s="336">
        <v>1511.0879497764563</v>
      </c>
      <c r="BX72" s="336">
        <v>292.46521685259029</v>
      </c>
      <c r="BY72" s="336">
        <v>0</v>
      </c>
      <c r="BZ72" s="337" t="e">
        <f t="shared" ref="BZ72:BZ75" si="68">SUM(BU72:BY72)</f>
        <v>#REF!</v>
      </c>
      <c r="CA72" s="336">
        <f t="shared" ref="CA72:CF75" si="69">BU72+BO72</f>
        <v>1020.3162093206871</v>
      </c>
      <c r="CB72" s="336" t="e">
        <f t="shared" si="69"/>
        <v>#REF!</v>
      </c>
      <c r="CC72" s="336">
        <f t="shared" si="69"/>
        <v>8933.4145011940545</v>
      </c>
      <c r="CD72" s="336">
        <f t="shared" si="69"/>
        <v>1176.2666726737948</v>
      </c>
      <c r="CE72" s="336">
        <f t="shared" si="69"/>
        <v>0</v>
      </c>
      <c r="CF72" s="337" t="e">
        <f t="shared" si="69"/>
        <v>#REF!</v>
      </c>
      <c r="CG72" s="336"/>
      <c r="CH72" s="336"/>
      <c r="CI72" s="336"/>
      <c r="CJ72" s="336"/>
      <c r="CK72" s="336"/>
      <c r="CL72" s="337"/>
      <c r="CM72" s="336">
        <f t="shared" ref="CM72:CR75" si="70">CA72-CG72</f>
        <v>1020.3162093206871</v>
      </c>
      <c r="CN72" s="336" t="e">
        <f t="shared" si="70"/>
        <v>#REF!</v>
      </c>
      <c r="CO72" s="336">
        <f t="shared" si="70"/>
        <v>8933.4145011940545</v>
      </c>
      <c r="CP72" s="336">
        <f t="shared" si="70"/>
        <v>1176.2666726737948</v>
      </c>
      <c r="CQ72" s="336">
        <f t="shared" si="70"/>
        <v>0</v>
      </c>
      <c r="CR72" s="337" t="e">
        <f t="shared" si="70"/>
        <v>#REF!</v>
      </c>
      <c r="CS72" s="682"/>
      <c r="CT72" s="338"/>
      <c r="CU72" s="339">
        <v>0.8</v>
      </c>
      <c r="CV72" s="340">
        <f t="shared" ref="CV72:CV73" si="71">1-CT72-CU72</f>
        <v>0.19999999999999996</v>
      </c>
      <c r="CW72" s="682"/>
      <c r="CX72" s="341" t="s">
        <v>110</v>
      </c>
      <c r="CY72" s="342" t="s">
        <v>599</v>
      </c>
      <c r="CZ72" s="357" t="s">
        <v>110</v>
      </c>
      <c r="DA72" s="344" t="s">
        <v>636</v>
      </c>
    </row>
    <row r="73" spans="1:105" s="358" customFormat="1" x14ac:dyDescent="0.2">
      <c r="A73" s="352"/>
      <c r="B73" s="331" t="s">
        <v>96</v>
      </c>
      <c r="C73" s="331"/>
      <c r="D73" s="331"/>
      <c r="E73" s="331" t="s">
        <v>97</v>
      </c>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160"/>
      <c r="AL73" s="160"/>
      <c r="AM73" s="160"/>
      <c r="AN73" s="160"/>
      <c r="AO73" s="160"/>
      <c r="AP73" s="386"/>
      <c r="AQ73" s="160"/>
      <c r="AR73" s="160"/>
      <c r="AS73" s="160"/>
      <c r="AT73" s="160"/>
      <c r="AU73" s="160"/>
      <c r="AV73" s="386"/>
      <c r="AW73" s="333">
        <v>0</v>
      </c>
      <c r="AX73" s="333">
        <v>1120</v>
      </c>
      <c r="AY73" s="333">
        <v>0</v>
      </c>
      <c r="AZ73" s="333">
        <v>1120</v>
      </c>
      <c r="BA73" s="333">
        <v>0</v>
      </c>
      <c r="BB73" s="335">
        <f t="shared" si="65"/>
        <v>2240</v>
      </c>
      <c r="BC73" s="336">
        <v>0</v>
      </c>
      <c r="BD73" s="336">
        <v>1151.3600000000001</v>
      </c>
      <c r="BE73" s="336">
        <v>0</v>
      </c>
      <c r="BF73" s="336">
        <v>1151.3600000000001</v>
      </c>
      <c r="BG73" s="336">
        <v>0</v>
      </c>
      <c r="BH73" s="337">
        <v>2302.7200000000003</v>
      </c>
      <c r="BI73" s="336">
        <v>0</v>
      </c>
      <c r="BJ73" s="336">
        <v>3.518916198082997</v>
      </c>
      <c r="BK73" s="336">
        <v>0</v>
      </c>
      <c r="BL73" s="336">
        <v>13.178388846763642</v>
      </c>
      <c r="BM73" s="336">
        <v>0</v>
      </c>
      <c r="BN73" s="337">
        <f t="shared" si="66"/>
        <v>16.69730504484664</v>
      </c>
      <c r="BO73" s="336">
        <f t="shared" si="67"/>
        <v>0</v>
      </c>
      <c r="BP73" s="336">
        <f t="shared" si="67"/>
        <v>1154.8789161980831</v>
      </c>
      <c r="BQ73" s="336">
        <f t="shared" si="67"/>
        <v>0</v>
      </c>
      <c r="BR73" s="336">
        <f t="shared" si="67"/>
        <v>1164.5383888467638</v>
      </c>
      <c r="BS73" s="336">
        <f t="shared" si="67"/>
        <v>0</v>
      </c>
      <c r="BT73" s="337">
        <f t="shared" si="67"/>
        <v>2319.4173050448467</v>
      </c>
      <c r="BU73" s="336">
        <v>0</v>
      </c>
      <c r="BV73" s="336" t="e">
        <v>#REF!</v>
      </c>
      <c r="BW73" s="336">
        <v>0</v>
      </c>
      <c r="BX73" s="336">
        <v>385.36593279400137</v>
      </c>
      <c r="BY73" s="336">
        <v>0</v>
      </c>
      <c r="BZ73" s="337" t="e">
        <f t="shared" si="68"/>
        <v>#REF!</v>
      </c>
      <c r="CA73" s="336">
        <f t="shared" si="69"/>
        <v>0</v>
      </c>
      <c r="CB73" s="336" t="e">
        <f t="shared" si="69"/>
        <v>#REF!</v>
      </c>
      <c r="CC73" s="336">
        <f t="shared" si="69"/>
        <v>0</v>
      </c>
      <c r="CD73" s="336">
        <f t="shared" si="69"/>
        <v>1549.9043216407651</v>
      </c>
      <c r="CE73" s="336">
        <f t="shared" si="69"/>
        <v>0</v>
      </c>
      <c r="CF73" s="337" t="e">
        <f t="shared" si="69"/>
        <v>#REF!</v>
      </c>
      <c r="CG73" s="336"/>
      <c r="CH73" s="336"/>
      <c r="CI73" s="336"/>
      <c r="CJ73" s="336"/>
      <c r="CK73" s="336"/>
      <c r="CL73" s="337"/>
      <c r="CM73" s="336">
        <f t="shared" si="70"/>
        <v>0</v>
      </c>
      <c r="CN73" s="336" t="e">
        <f t="shared" si="70"/>
        <v>#REF!</v>
      </c>
      <c r="CO73" s="336">
        <f t="shared" si="70"/>
        <v>0</v>
      </c>
      <c r="CP73" s="336">
        <f t="shared" si="70"/>
        <v>1549.9043216407651</v>
      </c>
      <c r="CQ73" s="336">
        <f t="shared" si="70"/>
        <v>0</v>
      </c>
      <c r="CR73" s="337" t="e">
        <f t="shared" si="70"/>
        <v>#REF!</v>
      </c>
      <c r="CS73" s="352"/>
      <c r="CT73" s="338"/>
      <c r="CU73" s="339">
        <v>0.8</v>
      </c>
      <c r="CV73" s="340">
        <f t="shared" si="71"/>
        <v>0.19999999999999996</v>
      </c>
      <c r="CW73" s="352"/>
      <c r="CX73" s="341" t="s">
        <v>610</v>
      </c>
      <c r="CY73" s="342" t="s">
        <v>611</v>
      </c>
      <c r="CZ73" s="357" t="s">
        <v>612</v>
      </c>
      <c r="DA73" s="344" t="s">
        <v>636</v>
      </c>
    </row>
    <row r="74" spans="1:105" x14ac:dyDescent="0.2">
      <c r="A74" s="682"/>
      <c r="B74" s="331" t="s">
        <v>98</v>
      </c>
      <c r="C74" s="331"/>
      <c r="D74" s="331"/>
      <c r="E74" s="331" t="s">
        <v>99</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160"/>
      <c r="AL74" s="160"/>
      <c r="AM74" s="160"/>
      <c r="AN74" s="160"/>
      <c r="AO74" s="160"/>
      <c r="AP74" s="386"/>
      <c r="AQ74" s="333"/>
      <c r="AR74" s="333"/>
      <c r="AS74" s="333"/>
      <c r="AT74" s="333"/>
      <c r="AU74" s="333"/>
      <c r="AV74" s="335"/>
      <c r="AW74" s="333">
        <v>653.4</v>
      </c>
      <c r="AX74" s="333">
        <v>592.79999999999995</v>
      </c>
      <c r="AY74" s="333">
        <v>0</v>
      </c>
      <c r="AZ74" s="333">
        <v>0</v>
      </c>
      <c r="BA74" s="333">
        <v>0</v>
      </c>
      <c r="BB74" s="335">
        <f t="shared" si="65"/>
        <v>1246.1999999999998</v>
      </c>
      <c r="BC74" s="336">
        <v>671.6952</v>
      </c>
      <c r="BD74" s="336">
        <v>609.39839999999992</v>
      </c>
      <c r="BE74" s="336">
        <v>0</v>
      </c>
      <c r="BF74" s="336">
        <v>0</v>
      </c>
      <c r="BG74" s="336">
        <v>0</v>
      </c>
      <c r="BH74" s="337">
        <v>1281.0935999999999</v>
      </c>
      <c r="BI74" s="336">
        <v>6.2515668807541163</v>
      </c>
      <c r="BJ74" s="336">
        <v>10.532849016290035</v>
      </c>
      <c r="BK74" s="336">
        <v>0</v>
      </c>
      <c r="BL74" s="336">
        <v>0</v>
      </c>
      <c r="BM74" s="336">
        <v>0</v>
      </c>
      <c r="BN74" s="337">
        <f t="shared" si="66"/>
        <v>16.784415897044152</v>
      </c>
      <c r="BO74" s="336">
        <f t="shared" si="67"/>
        <v>677.94676688075413</v>
      </c>
      <c r="BP74" s="336">
        <f t="shared" si="67"/>
        <v>619.93124901628994</v>
      </c>
      <c r="BQ74" s="336">
        <f t="shared" si="67"/>
        <v>0</v>
      </c>
      <c r="BR74" s="336">
        <f t="shared" si="67"/>
        <v>0</v>
      </c>
      <c r="BS74" s="336">
        <f t="shared" si="67"/>
        <v>0</v>
      </c>
      <c r="BT74" s="337">
        <f t="shared" si="67"/>
        <v>1297.8780158970442</v>
      </c>
      <c r="BU74" s="336">
        <v>75.468414154514647</v>
      </c>
      <c r="BV74" s="336" t="e">
        <v>#REF!</v>
      </c>
      <c r="BW74" s="336">
        <v>0</v>
      </c>
      <c r="BX74" s="336">
        <v>0</v>
      </c>
      <c r="BY74" s="336">
        <v>0</v>
      </c>
      <c r="BZ74" s="337" t="e">
        <f t="shared" si="68"/>
        <v>#REF!</v>
      </c>
      <c r="CA74" s="336">
        <f t="shared" si="69"/>
        <v>753.4151810352688</v>
      </c>
      <c r="CB74" s="336" t="e">
        <f t="shared" si="69"/>
        <v>#REF!</v>
      </c>
      <c r="CC74" s="336">
        <f t="shared" si="69"/>
        <v>0</v>
      </c>
      <c r="CD74" s="336">
        <f t="shared" si="69"/>
        <v>0</v>
      </c>
      <c r="CE74" s="336">
        <f t="shared" si="69"/>
        <v>0</v>
      </c>
      <c r="CF74" s="337" t="e">
        <f t="shared" si="69"/>
        <v>#REF!</v>
      </c>
      <c r="CG74" s="336"/>
      <c r="CH74" s="336"/>
      <c r="CI74" s="336"/>
      <c r="CJ74" s="336"/>
      <c r="CK74" s="336"/>
      <c r="CL74" s="337"/>
      <c r="CM74" s="336">
        <f t="shared" si="70"/>
        <v>753.4151810352688</v>
      </c>
      <c r="CN74" s="336" t="e">
        <f t="shared" si="70"/>
        <v>#REF!</v>
      </c>
      <c r="CO74" s="336">
        <f t="shared" si="70"/>
        <v>0</v>
      </c>
      <c r="CP74" s="336">
        <f t="shared" si="70"/>
        <v>0</v>
      </c>
      <c r="CQ74" s="336">
        <f t="shared" si="70"/>
        <v>0</v>
      </c>
      <c r="CR74" s="337" t="e">
        <f t="shared" si="70"/>
        <v>#REF!</v>
      </c>
      <c r="CS74" s="385"/>
      <c r="CT74" s="338">
        <v>0.90500000000000003</v>
      </c>
      <c r="CU74" s="339"/>
      <c r="CV74" s="340">
        <f>1-CT74</f>
        <v>9.4999999999999973E-2</v>
      </c>
      <c r="CW74" s="682"/>
      <c r="CX74" s="341" t="s">
        <v>110</v>
      </c>
      <c r="CY74" s="342" t="s">
        <v>599</v>
      </c>
      <c r="CZ74" s="357" t="s">
        <v>110</v>
      </c>
      <c r="DA74" s="344" t="s">
        <v>637</v>
      </c>
    </row>
    <row r="75" spans="1:105" x14ac:dyDescent="0.2">
      <c r="A75" s="682"/>
      <c r="B75" s="331" t="s">
        <v>482</v>
      </c>
      <c r="C75" s="331"/>
      <c r="D75" s="331"/>
      <c r="E75" s="331" t="s">
        <v>104</v>
      </c>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160"/>
      <c r="AL75" s="160"/>
      <c r="AM75" s="160"/>
      <c r="AN75" s="160"/>
      <c r="AO75" s="160"/>
      <c r="AP75" s="386"/>
      <c r="AQ75" s="387"/>
      <c r="AR75" s="387"/>
      <c r="AS75" s="387"/>
      <c r="AT75" s="387"/>
      <c r="AU75" s="387"/>
      <c r="AV75" s="388"/>
      <c r="AW75" s="333">
        <v>572</v>
      </c>
      <c r="AX75" s="333" t="e">
        <f>572-#REF!</f>
        <v>#REF!</v>
      </c>
      <c r="AY75" s="333">
        <v>477</v>
      </c>
      <c r="AZ75" s="333">
        <v>477</v>
      </c>
      <c r="BA75" s="333">
        <v>477</v>
      </c>
      <c r="BB75" s="335" t="e">
        <f t="shared" si="65"/>
        <v>#REF!</v>
      </c>
      <c r="BC75" s="336">
        <v>588.01599999999996</v>
      </c>
      <c r="BD75" s="336" t="e">
        <v>#REF!</v>
      </c>
      <c r="BE75" s="336">
        <v>490.35599999999999</v>
      </c>
      <c r="BF75" s="336">
        <v>490.35599999999999</v>
      </c>
      <c r="BG75" s="336">
        <v>490.35599999999999</v>
      </c>
      <c r="BH75" s="337" t="e">
        <v>#REF!</v>
      </c>
      <c r="BI75" s="336">
        <v>5.7267362292511796</v>
      </c>
      <c r="BJ75" s="336" t="e">
        <v>#REF!</v>
      </c>
      <c r="BK75" s="336">
        <v>13.805192762994819</v>
      </c>
      <c r="BL75" s="336">
        <v>16.558087638574968</v>
      </c>
      <c r="BM75" s="336">
        <v>18.868037110355786</v>
      </c>
      <c r="BN75" s="337" t="e">
        <f t="shared" si="66"/>
        <v>#REF!</v>
      </c>
      <c r="BO75" s="336">
        <f t="shared" si="67"/>
        <v>593.74273622925114</v>
      </c>
      <c r="BP75" s="336" t="e">
        <f t="shared" si="67"/>
        <v>#REF!</v>
      </c>
      <c r="BQ75" s="336">
        <f t="shared" si="67"/>
        <v>504.1611927629948</v>
      </c>
      <c r="BR75" s="336">
        <f t="shared" si="67"/>
        <v>506.91408763857498</v>
      </c>
      <c r="BS75" s="336">
        <f t="shared" si="67"/>
        <v>509.22403711035577</v>
      </c>
      <c r="BT75" s="337" t="e">
        <f t="shared" si="67"/>
        <v>#REF!</v>
      </c>
      <c r="BU75" s="336">
        <v>66.094898461054854</v>
      </c>
      <c r="BV75" s="336" t="e">
        <v>#REF!</v>
      </c>
      <c r="BW75" s="336">
        <v>102.64058012693923</v>
      </c>
      <c r="BX75" s="336">
        <v>167.74665575663087</v>
      </c>
      <c r="BY75" s="336">
        <v>92.001809325962711</v>
      </c>
      <c r="BZ75" s="337" t="e">
        <f t="shared" si="68"/>
        <v>#REF!</v>
      </c>
      <c r="CA75" s="336">
        <f t="shared" si="69"/>
        <v>659.837634690306</v>
      </c>
      <c r="CB75" s="336" t="e">
        <f t="shared" si="69"/>
        <v>#REF!</v>
      </c>
      <c r="CC75" s="336">
        <f t="shared" si="69"/>
        <v>606.801772889934</v>
      </c>
      <c r="CD75" s="336">
        <f t="shared" si="69"/>
        <v>674.66074339520583</v>
      </c>
      <c r="CE75" s="336">
        <f t="shared" si="69"/>
        <v>601.22584643631853</v>
      </c>
      <c r="CF75" s="337" t="e">
        <f t="shared" si="69"/>
        <v>#REF!</v>
      </c>
      <c r="CG75" s="336"/>
      <c r="CH75" s="336"/>
      <c r="CI75" s="336"/>
      <c r="CJ75" s="336"/>
      <c r="CK75" s="336"/>
      <c r="CL75" s="337"/>
      <c r="CM75" s="336">
        <f t="shared" si="70"/>
        <v>659.837634690306</v>
      </c>
      <c r="CN75" s="336" t="e">
        <f t="shared" si="70"/>
        <v>#REF!</v>
      </c>
      <c r="CO75" s="336">
        <f t="shared" si="70"/>
        <v>606.801772889934</v>
      </c>
      <c r="CP75" s="336">
        <f t="shared" si="70"/>
        <v>674.66074339520583</v>
      </c>
      <c r="CQ75" s="336">
        <f t="shared" si="70"/>
        <v>601.22584643631853</v>
      </c>
      <c r="CR75" s="337" t="e">
        <f t="shared" si="70"/>
        <v>#REF!</v>
      </c>
      <c r="CS75" s="682"/>
      <c r="CT75" s="338">
        <v>0.94699999999999995</v>
      </c>
      <c r="CU75" s="339"/>
      <c r="CV75" s="340">
        <f>1-CT75</f>
        <v>5.3000000000000047E-2</v>
      </c>
      <c r="CW75" s="682"/>
      <c r="CX75" s="341" t="s">
        <v>110</v>
      </c>
      <c r="CY75" s="342" t="s">
        <v>599</v>
      </c>
      <c r="CZ75" s="357" t="s">
        <v>110</v>
      </c>
      <c r="DA75" s="344" t="s">
        <v>638</v>
      </c>
    </row>
    <row r="76" spans="1:105" x14ac:dyDescent="0.2">
      <c r="A76" s="363" t="s">
        <v>487</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84"/>
      <c r="AL76" s="376"/>
      <c r="AM76" s="376"/>
      <c r="AN76" s="376"/>
      <c r="AO76" s="376"/>
      <c r="AP76" s="377"/>
      <c r="AQ76" s="376"/>
      <c r="AR76" s="376"/>
      <c r="AS76" s="376"/>
      <c r="AT76" s="376"/>
      <c r="AU76" s="376"/>
      <c r="AV76" s="377"/>
      <c r="AW76" s="376"/>
      <c r="AX76" s="376"/>
      <c r="AY76" s="376"/>
      <c r="AZ76" s="376"/>
      <c r="BA76" s="376"/>
      <c r="BB76" s="377"/>
      <c r="BC76" s="324"/>
      <c r="BD76" s="325"/>
      <c r="BE76" s="325"/>
      <c r="BF76" s="325"/>
      <c r="BG76" s="325"/>
      <c r="BH76" s="326"/>
      <c r="BI76" s="324"/>
      <c r="BJ76" s="325"/>
      <c r="BK76" s="325"/>
      <c r="BL76" s="325"/>
      <c r="BM76" s="325"/>
      <c r="BN76" s="326"/>
      <c r="BO76" s="325"/>
      <c r="BP76" s="325"/>
      <c r="BQ76" s="325"/>
      <c r="BR76" s="325"/>
      <c r="BS76" s="325"/>
      <c r="BT76" s="326"/>
      <c r="BU76" s="325"/>
      <c r="BV76" s="325"/>
      <c r="BW76" s="325"/>
      <c r="BX76" s="325"/>
      <c r="BY76" s="325"/>
      <c r="BZ76" s="326"/>
      <c r="CA76" s="325"/>
      <c r="CB76" s="325"/>
      <c r="CC76" s="325"/>
      <c r="CD76" s="325"/>
      <c r="CE76" s="325"/>
      <c r="CF76" s="326"/>
      <c r="CG76" s="325"/>
      <c r="CH76" s="325"/>
      <c r="CI76" s="325"/>
      <c r="CJ76" s="325"/>
      <c r="CK76" s="325"/>
      <c r="CL76" s="326"/>
      <c r="CM76" s="325"/>
      <c r="CN76" s="325"/>
      <c r="CO76" s="325"/>
      <c r="CP76" s="325"/>
      <c r="CQ76" s="325"/>
      <c r="CR76" s="326"/>
      <c r="CS76" s="682"/>
      <c r="CT76" s="324"/>
      <c r="CU76" s="325"/>
      <c r="CV76" s="326"/>
      <c r="CW76" s="682"/>
      <c r="CX76" s="351"/>
      <c r="CY76" s="802"/>
      <c r="CZ76" s="328"/>
      <c r="DA76" s="328"/>
    </row>
    <row r="77" spans="1:105" ht="21" x14ac:dyDescent="0.2">
      <c r="A77" s="682"/>
      <c r="B77" s="331" t="s">
        <v>639</v>
      </c>
      <c r="C77" s="331"/>
      <c r="D77" s="331"/>
      <c r="E77" s="331" t="s">
        <v>108</v>
      </c>
      <c r="F77" s="331" t="s">
        <v>640</v>
      </c>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160"/>
      <c r="AL77" s="160"/>
      <c r="AM77" s="160"/>
      <c r="AN77" s="160"/>
      <c r="AO77" s="160"/>
      <c r="AP77" s="386"/>
      <c r="AQ77" s="160"/>
      <c r="AR77" s="160"/>
      <c r="AS77" s="160"/>
      <c r="AT77" s="160"/>
      <c r="AU77" s="160"/>
      <c r="AV77" s="386"/>
      <c r="AW77" s="333">
        <v>303.52800000000002</v>
      </c>
      <c r="AX77" s="333">
        <v>254.33</v>
      </c>
      <c r="AY77" s="333">
        <v>336.62599999999998</v>
      </c>
      <c r="AZ77" s="333">
        <v>254.33</v>
      </c>
      <c r="BA77" s="333">
        <v>276.54000000000002</v>
      </c>
      <c r="BB77" s="335">
        <f t="shared" ref="BB77:BB82" si="72">SUM(AW77:BA77)</f>
        <v>1425.354</v>
      </c>
      <c r="BC77" s="336">
        <v>312.02678400000002</v>
      </c>
      <c r="BD77" s="336">
        <v>261.45124000000004</v>
      </c>
      <c r="BE77" s="336">
        <v>346.05152799999996</v>
      </c>
      <c r="BF77" s="336">
        <v>261.45124000000004</v>
      </c>
      <c r="BG77" s="336">
        <v>284.28312000000005</v>
      </c>
      <c r="BH77" s="337">
        <v>1465.2639120000001</v>
      </c>
      <c r="BI77" s="336">
        <v>0.60006948057157394</v>
      </c>
      <c r="BJ77" s="336">
        <v>0.93374498529040839</v>
      </c>
      <c r="BK77" s="336">
        <v>1.9238153258103203</v>
      </c>
      <c r="BL77" s="336">
        <v>1.7433356716126849</v>
      </c>
      <c r="BM77" s="336">
        <v>2.1600207778001073</v>
      </c>
      <c r="BN77" s="337">
        <f t="shared" ref="BN77:BN79" si="73">SUM(BI77:BM77)</f>
        <v>7.3609862410850946</v>
      </c>
      <c r="BO77" s="336">
        <f t="shared" ref="BO77:BT82" si="74">BC77+BI77</f>
        <v>312.62685348057158</v>
      </c>
      <c r="BP77" s="336">
        <f t="shared" si="74"/>
        <v>262.38498498529043</v>
      </c>
      <c r="BQ77" s="336">
        <f t="shared" si="74"/>
        <v>347.97534332581029</v>
      </c>
      <c r="BR77" s="336">
        <f t="shared" si="74"/>
        <v>263.19457567161271</v>
      </c>
      <c r="BS77" s="336">
        <f t="shared" si="74"/>
        <v>286.44314077780018</v>
      </c>
      <c r="BT77" s="337">
        <f t="shared" si="74"/>
        <v>1472.6248982410852</v>
      </c>
      <c r="BU77" s="336">
        <v>34.801335454180965</v>
      </c>
      <c r="BV77" s="336" t="e">
        <v>#REF!</v>
      </c>
      <c r="BW77" s="336">
        <v>70.843197813565595</v>
      </c>
      <c r="BX77" s="336">
        <v>87.095645906919614</v>
      </c>
      <c r="BY77" s="336">
        <v>51.751852426514475</v>
      </c>
      <c r="BZ77" s="337" t="e">
        <f t="shared" ref="BZ77:BZ82" si="75">SUM(BU77:BY77)</f>
        <v>#REF!</v>
      </c>
      <c r="CA77" s="336">
        <f t="shared" ref="CA77:CF82" si="76">BU77+BO77</f>
        <v>347.42818893475254</v>
      </c>
      <c r="CB77" s="336" t="e">
        <f t="shared" si="76"/>
        <v>#REF!</v>
      </c>
      <c r="CC77" s="336">
        <f t="shared" si="76"/>
        <v>418.8185411393759</v>
      </c>
      <c r="CD77" s="336">
        <f t="shared" si="76"/>
        <v>350.29022157853234</v>
      </c>
      <c r="CE77" s="336">
        <f t="shared" si="76"/>
        <v>338.19499320431464</v>
      </c>
      <c r="CF77" s="337" t="e">
        <f t="shared" si="76"/>
        <v>#REF!</v>
      </c>
      <c r="CG77" s="336"/>
      <c r="CH77" s="336"/>
      <c r="CI77" s="336"/>
      <c r="CJ77" s="336"/>
      <c r="CK77" s="336"/>
      <c r="CL77" s="337"/>
      <c r="CM77" s="336">
        <f t="shared" ref="CM77:CR82" si="77">CA77-CG77</f>
        <v>347.42818893475254</v>
      </c>
      <c r="CN77" s="336" t="e">
        <f t="shared" si="77"/>
        <v>#REF!</v>
      </c>
      <c r="CO77" s="336">
        <f t="shared" si="77"/>
        <v>418.8185411393759</v>
      </c>
      <c r="CP77" s="336">
        <f t="shared" si="77"/>
        <v>350.29022157853234</v>
      </c>
      <c r="CQ77" s="336">
        <f t="shared" si="77"/>
        <v>338.19499320431464</v>
      </c>
      <c r="CR77" s="337" t="e">
        <f t="shared" si="77"/>
        <v>#REF!</v>
      </c>
      <c r="CS77" s="682"/>
      <c r="CT77" s="338">
        <v>0.187</v>
      </c>
      <c r="CU77" s="339"/>
      <c r="CV77" s="340">
        <f>1-CT77</f>
        <v>0.81299999999999994</v>
      </c>
      <c r="CW77" s="682"/>
      <c r="CX77" s="341" t="s">
        <v>110</v>
      </c>
      <c r="CY77" s="342" t="s">
        <v>599</v>
      </c>
      <c r="CZ77" s="357" t="s">
        <v>110</v>
      </c>
      <c r="DA77" s="344" t="s">
        <v>641</v>
      </c>
    </row>
    <row r="78" spans="1:105" x14ac:dyDescent="0.2">
      <c r="A78" s="682"/>
      <c r="B78" s="331" t="s">
        <v>642</v>
      </c>
      <c r="C78" s="331"/>
      <c r="D78" s="331"/>
      <c r="E78" s="331" t="s">
        <v>108</v>
      </c>
      <c r="F78" s="331" t="s">
        <v>422</v>
      </c>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160"/>
      <c r="AL78" s="160"/>
      <c r="AM78" s="160"/>
      <c r="AN78" s="160"/>
      <c r="AO78" s="160"/>
      <c r="AP78" s="386"/>
      <c r="AQ78" s="160"/>
      <c r="AR78" s="160"/>
      <c r="AS78" s="160"/>
      <c r="AT78" s="160"/>
      <c r="AU78" s="160"/>
      <c r="AV78" s="386"/>
      <c r="AW78" s="333">
        <v>260</v>
      </c>
      <c r="AX78" s="333">
        <v>0</v>
      </c>
      <c r="AY78" s="333">
        <v>0</v>
      </c>
      <c r="AZ78" s="333">
        <v>260</v>
      </c>
      <c r="BA78" s="333">
        <v>0</v>
      </c>
      <c r="BB78" s="335">
        <f t="shared" si="72"/>
        <v>520</v>
      </c>
      <c r="BC78" s="336">
        <v>267.28000000000003</v>
      </c>
      <c r="BD78" s="336">
        <v>0</v>
      </c>
      <c r="BE78" s="336">
        <v>0</v>
      </c>
      <c r="BF78" s="336">
        <v>267.28000000000003</v>
      </c>
      <c r="BG78" s="336">
        <v>0</v>
      </c>
      <c r="BH78" s="337">
        <v>534.56000000000006</v>
      </c>
      <c r="BI78" s="336">
        <v>0.73666377529006255</v>
      </c>
      <c r="BJ78" s="336">
        <v>0</v>
      </c>
      <c r="BK78" s="336">
        <v>0</v>
      </c>
      <c r="BL78" s="336">
        <v>2.5541709484345447</v>
      </c>
      <c r="BM78" s="336">
        <v>0</v>
      </c>
      <c r="BN78" s="337">
        <f t="shared" si="73"/>
        <v>3.2908347237246072</v>
      </c>
      <c r="BO78" s="336">
        <f t="shared" si="74"/>
        <v>268.01666377529011</v>
      </c>
      <c r="BP78" s="336">
        <f t="shared" si="74"/>
        <v>0</v>
      </c>
      <c r="BQ78" s="336">
        <f t="shared" si="74"/>
        <v>0</v>
      </c>
      <c r="BR78" s="336">
        <f t="shared" si="74"/>
        <v>269.83417094843458</v>
      </c>
      <c r="BS78" s="336">
        <f t="shared" si="74"/>
        <v>0</v>
      </c>
      <c r="BT78" s="337">
        <f t="shared" si="74"/>
        <v>537.85083472372469</v>
      </c>
      <c r="BU78" s="336">
        <v>29.835369929070914</v>
      </c>
      <c r="BV78" s="336" t="e">
        <v>#REF!</v>
      </c>
      <c r="BW78" s="336">
        <v>0</v>
      </c>
      <c r="BX78" s="336">
        <v>89.292803039507547</v>
      </c>
      <c r="BY78" s="336">
        <v>0</v>
      </c>
      <c r="BZ78" s="337" t="e">
        <f t="shared" si="75"/>
        <v>#REF!</v>
      </c>
      <c r="CA78" s="336">
        <f t="shared" si="76"/>
        <v>297.85203370436102</v>
      </c>
      <c r="CB78" s="336" t="e">
        <f t="shared" si="76"/>
        <v>#REF!</v>
      </c>
      <c r="CC78" s="336">
        <f t="shared" si="76"/>
        <v>0</v>
      </c>
      <c r="CD78" s="336">
        <f t="shared" si="76"/>
        <v>359.12697398794211</v>
      </c>
      <c r="CE78" s="336">
        <f t="shared" si="76"/>
        <v>0</v>
      </c>
      <c r="CF78" s="337" t="e">
        <f t="shared" si="76"/>
        <v>#REF!</v>
      </c>
      <c r="CG78" s="336"/>
      <c r="CH78" s="336"/>
      <c r="CI78" s="336"/>
      <c r="CJ78" s="336"/>
      <c r="CK78" s="336"/>
      <c r="CL78" s="337"/>
      <c r="CM78" s="336">
        <f t="shared" si="77"/>
        <v>297.85203370436102</v>
      </c>
      <c r="CN78" s="336" t="e">
        <f t="shared" si="77"/>
        <v>#REF!</v>
      </c>
      <c r="CO78" s="336">
        <f t="shared" si="77"/>
        <v>0</v>
      </c>
      <c r="CP78" s="336">
        <f t="shared" si="77"/>
        <v>359.12697398794211</v>
      </c>
      <c r="CQ78" s="336">
        <f t="shared" si="77"/>
        <v>0</v>
      </c>
      <c r="CR78" s="337" t="e">
        <f t="shared" si="77"/>
        <v>#REF!</v>
      </c>
      <c r="CS78" s="682"/>
      <c r="CT78" s="338">
        <v>0.26800000000000002</v>
      </c>
      <c r="CU78" s="339"/>
      <c r="CV78" s="340">
        <f>1-CT78</f>
        <v>0.73199999999999998</v>
      </c>
      <c r="CW78" s="682"/>
      <c r="CX78" s="341" t="s">
        <v>110</v>
      </c>
      <c r="CY78" s="342" t="s">
        <v>599</v>
      </c>
      <c r="CZ78" s="357" t="s">
        <v>110</v>
      </c>
      <c r="DA78" s="344" t="s">
        <v>643</v>
      </c>
    </row>
    <row r="79" spans="1:105" x14ac:dyDescent="0.2">
      <c r="A79" s="682"/>
      <c r="B79" s="331" t="s">
        <v>644</v>
      </c>
      <c r="C79" s="331"/>
      <c r="D79" s="331"/>
      <c r="E79" s="331" t="s">
        <v>109</v>
      </c>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160"/>
      <c r="AL79" s="160"/>
      <c r="AM79" s="160"/>
      <c r="AN79" s="160"/>
      <c r="AO79" s="160"/>
      <c r="AP79" s="386"/>
      <c r="AQ79" s="160"/>
      <c r="AR79" s="160"/>
      <c r="AS79" s="160"/>
      <c r="AT79" s="160"/>
      <c r="AU79" s="160"/>
      <c r="AV79" s="386"/>
      <c r="AW79" s="333">
        <v>190.61099999999999</v>
      </c>
      <c r="AX79" s="333">
        <v>147.68700000000001</v>
      </c>
      <c r="AY79" s="333">
        <v>181.834</v>
      </c>
      <c r="AZ79" s="333">
        <v>161.92500000000001</v>
      </c>
      <c r="BA79" s="333">
        <f>191.576-BA80</f>
        <v>153.57599999999999</v>
      </c>
      <c r="BB79" s="335">
        <f t="shared" si="72"/>
        <v>835.63300000000004</v>
      </c>
      <c r="BC79" s="336">
        <v>195.94810799999999</v>
      </c>
      <c r="BD79" s="336">
        <v>151.822236</v>
      </c>
      <c r="BE79" s="336">
        <v>186.925352</v>
      </c>
      <c r="BF79" s="336">
        <v>166.45890000000003</v>
      </c>
      <c r="BG79" s="336">
        <v>157.87612799999999</v>
      </c>
      <c r="BH79" s="337">
        <v>859.03072400000008</v>
      </c>
      <c r="BI79" s="336">
        <v>0.78188135651928636</v>
      </c>
      <c r="BJ79" s="336">
        <v>1.1250273458211328</v>
      </c>
      <c r="BK79" s="336">
        <v>2.1561597526253338</v>
      </c>
      <c r="BL79" s="336">
        <v>2.3029655964437756</v>
      </c>
      <c r="BM79" s="336">
        <v>2.4889343483379713</v>
      </c>
      <c r="BN79" s="337">
        <f t="shared" si="73"/>
        <v>8.8549683997475004</v>
      </c>
      <c r="BO79" s="336">
        <f t="shared" si="74"/>
        <v>196.72998935651927</v>
      </c>
      <c r="BP79" s="336">
        <f t="shared" si="74"/>
        <v>152.94726334582114</v>
      </c>
      <c r="BQ79" s="336">
        <f t="shared" si="74"/>
        <v>189.08151175262535</v>
      </c>
      <c r="BR79" s="336">
        <f t="shared" si="74"/>
        <v>168.76186559644381</v>
      </c>
      <c r="BS79" s="336">
        <f t="shared" si="74"/>
        <v>160.36506234833797</v>
      </c>
      <c r="BT79" s="337">
        <f t="shared" si="74"/>
        <v>867.88569239974754</v>
      </c>
      <c r="BU79" s="336">
        <v>21.899802519424828</v>
      </c>
      <c r="BV79" s="336" t="e">
        <v>#REF!</v>
      </c>
      <c r="BW79" s="336">
        <v>38.494505995608314</v>
      </c>
      <c r="BX79" s="336">
        <v>55.846225747897712</v>
      </c>
      <c r="BY79" s="336">
        <v>28.973251090895666</v>
      </c>
      <c r="BZ79" s="337" t="e">
        <f t="shared" si="75"/>
        <v>#REF!</v>
      </c>
      <c r="CA79" s="336">
        <f t="shared" si="76"/>
        <v>218.62979187594411</v>
      </c>
      <c r="CB79" s="336" t="e">
        <f t="shared" si="76"/>
        <v>#REF!</v>
      </c>
      <c r="CC79" s="336">
        <f t="shared" si="76"/>
        <v>227.57601774823365</v>
      </c>
      <c r="CD79" s="336">
        <f t="shared" si="76"/>
        <v>224.60809134434152</v>
      </c>
      <c r="CE79" s="336">
        <f t="shared" si="76"/>
        <v>189.33831343923364</v>
      </c>
      <c r="CF79" s="337" t="e">
        <f t="shared" si="76"/>
        <v>#REF!</v>
      </c>
      <c r="CG79" s="336"/>
      <c r="CH79" s="336"/>
      <c r="CI79" s="336"/>
      <c r="CJ79" s="336"/>
      <c r="CK79" s="336"/>
      <c r="CL79" s="337"/>
      <c r="CM79" s="336">
        <f t="shared" si="77"/>
        <v>218.62979187594411</v>
      </c>
      <c r="CN79" s="336" t="e">
        <f t="shared" si="77"/>
        <v>#REF!</v>
      </c>
      <c r="CO79" s="336">
        <f t="shared" si="77"/>
        <v>227.57601774823365</v>
      </c>
      <c r="CP79" s="336">
        <f t="shared" si="77"/>
        <v>224.60809134434152</v>
      </c>
      <c r="CQ79" s="336">
        <f t="shared" si="77"/>
        <v>189.33831343923364</v>
      </c>
      <c r="CR79" s="337" t="e">
        <f t="shared" si="77"/>
        <v>#REF!</v>
      </c>
      <c r="CS79" s="682"/>
      <c r="CT79" s="338">
        <v>0.38800000000000001</v>
      </c>
      <c r="CU79" s="339"/>
      <c r="CV79" s="340">
        <f>1-CT79</f>
        <v>0.61199999999999999</v>
      </c>
      <c r="CW79" s="682"/>
      <c r="CX79" s="341" t="s">
        <v>110</v>
      </c>
      <c r="CY79" s="342" t="s">
        <v>599</v>
      </c>
      <c r="CZ79" s="357" t="s">
        <v>110</v>
      </c>
      <c r="DA79" s="344" t="s">
        <v>645</v>
      </c>
    </row>
    <row r="80" spans="1:105" x14ac:dyDescent="0.2">
      <c r="A80" s="682"/>
      <c r="B80" s="331" t="s">
        <v>100</v>
      </c>
      <c r="C80" s="331"/>
      <c r="D80" s="331"/>
      <c r="E80" s="331" t="s">
        <v>101</v>
      </c>
      <c r="F80" s="331" t="s">
        <v>413</v>
      </c>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160"/>
      <c r="AL80" s="160"/>
      <c r="AM80" s="160"/>
      <c r="AN80" s="160"/>
      <c r="AO80" s="160"/>
      <c r="AP80" s="386"/>
      <c r="AQ80" s="160"/>
      <c r="AR80" s="160"/>
      <c r="AS80" s="160"/>
      <c r="AT80" s="160"/>
      <c r="AU80" s="160"/>
      <c r="AV80" s="386"/>
      <c r="AW80" s="333">
        <v>0</v>
      </c>
      <c r="AX80" s="333">
        <v>0</v>
      </c>
      <c r="AY80" s="333">
        <v>0</v>
      </c>
      <c r="AZ80" s="333">
        <v>0</v>
      </c>
      <c r="BA80" s="333">
        <v>38</v>
      </c>
      <c r="BB80" s="335">
        <f t="shared" si="72"/>
        <v>38</v>
      </c>
      <c r="BC80" s="336">
        <v>0</v>
      </c>
      <c r="BD80" s="336">
        <v>0</v>
      </c>
      <c r="BE80" s="336">
        <v>0</v>
      </c>
      <c r="BF80" s="336">
        <v>0</v>
      </c>
      <c r="BG80" s="336">
        <v>39.064</v>
      </c>
      <c r="BH80" s="337">
        <v>39.064</v>
      </c>
      <c r="BI80" s="336">
        <v>0</v>
      </c>
      <c r="BJ80" s="336">
        <v>0</v>
      </c>
      <c r="BK80" s="336">
        <v>0</v>
      </c>
      <c r="BL80" s="336">
        <v>0</v>
      </c>
      <c r="BM80" s="336">
        <v>0.61584821350238916</v>
      </c>
      <c r="BN80" s="337">
        <f>SUM(BI80:BM80)</f>
        <v>0.61584821350238916</v>
      </c>
      <c r="BO80" s="336">
        <f t="shared" si="74"/>
        <v>0</v>
      </c>
      <c r="BP80" s="336">
        <f>BD80+BJ80</f>
        <v>0</v>
      </c>
      <c r="BQ80" s="336">
        <f>BE80+BK80</f>
        <v>0</v>
      </c>
      <c r="BR80" s="336">
        <f>BF80+BL80</f>
        <v>0</v>
      </c>
      <c r="BS80" s="336">
        <f>BG80+BM80</f>
        <v>39.679848213502389</v>
      </c>
      <c r="BT80" s="337">
        <f t="shared" si="74"/>
        <v>39.679848213502389</v>
      </c>
      <c r="BU80" s="336">
        <v>0</v>
      </c>
      <c r="BV80" s="336" t="e">
        <v>#REF!</v>
      </c>
      <c r="BW80" s="336">
        <v>0</v>
      </c>
      <c r="BX80" s="336">
        <v>0</v>
      </c>
      <c r="BY80" s="336">
        <v>7.1689817514066991</v>
      </c>
      <c r="BZ80" s="337" t="e">
        <f t="shared" si="75"/>
        <v>#REF!</v>
      </c>
      <c r="CA80" s="336">
        <f t="shared" si="76"/>
        <v>0</v>
      </c>
      <c r="CB80" s="336" t="e">
        <f t="shared" si="76"/>
        <v>#REF!</v>
      </c>
      <c r="CC80" s="336">
        <f t="shared" si="76"/>
        <v>0</v>
      </c>
      <c r="CD80" s="336">
        <f t="shared" si="76"/>
        <v>0</v>
      </c>
      <c r="CE80" s="336">
        <f t="shared" si="76"/>
        <v>46.848829964909086</v>
      </c>
      <c r="CF80" s="337" t="e">
        <f t="shared" si="76"/>
        <v>#REF!</v>
      </c>
      <c r="CG80" s="336"/>
      <c r="CH80" s="336"/>
      <c r="CI80" s="336"/>
      <c r="CJ80" s="336"/>
      <c r="CK80" s="336"/>
      <c r="CL80" s="337"/>
      <c r="CM80" s="336">
        <f t="shared" si="77"/>
        <v>0</v>
      </c>
      <c r="CN80" s="336" t="e">
        <f t="shared" si="77"/>
        <v>#REF!</v>
      </c>
      <c r="CO80" s="336">
        <f t="shared" si="77"/>
        <v>0</v>
      </c>
      <c r="CP80" s="336">
        <f t="shared" si="77"/>
        <v>0</v>
      </c>
      <c r="CQ80" s="336">
        <f t="shared" si="77"/>
        <v>46.848829964909086</v>
      </c>
      <c r="CR80" s="337" t="e">
        <f t="shared" si="77"/>
        <v>#REF!</v>
      </c>
      <c r="CS80" s="682"/>
      <c r="CT80" s="338">
        <v>0.38800000000000001</v>
      </c>
      <c r="CU80" s="339"/>
      <c r="CV80" s="340">
        <f>1-CT80</f>
        <v>0.61199999999999999</v>
      </c>
      <c r="CW80" s="682"/>
      <c r="CX80" s="341" t="s">
        <v>110</v>
      </c>
      <c r="CY80" s="342" t="s">
        <v>599</v>
      </c>
      <c r="CZ80" s="357" t="s">
        <v>605</v>
      </c>
      <c r="DA80" s="344" t="s">
        <v>645</v>
      </c>
    </row>
    <row r="81" spans="1:105" x14ac:dyDescent="0.2">
      <c r="A81" s="682"/>
      <c r="B81" s="331" t="s">
        <v>646</v>
      </c>
      <c r="C81" s="331"/>
      <c r="D81" s="331"/>
      <c r="E81" s="331" t="s">
        <v>102</v>
      </c>
      <c r="F81" s="331" t="s">
        <v>397</v>
      </c>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160"/>
      <c r="AL81" s="160"/>
      <c r="AM81" s="160"/>
      <c r="AN81" s="160"/>
      <c r="AO81" s="160"/>
      <c r="AP81" s="386"/>
      <c r="AQ81" s="160"/>
      <c r="AR81" s="160"/>
      <c r="AS81" s="160"/>
      <c r="AT81" s="160"/>
      <c r="AU81" s="160"/>
      <c r="AV81" s="386"/>
      <c r="AW81" s="333">
        <v>465</v>
      </c>
      <c r="AX81" s="333">
        <v>494</v>
      </c>
      <c r="AY81" s="333">
        <v>481</v>
      </c>
      <c r="AZ81" s="333">
        <v>315</v>
      </c>
      <c r="BA81" s="333">
        <f>305-BA82</f>
        <v>185</v>
      </c>
      <c r="BB81" s="335">
        <f t="shared" si="72"/>
        <v>1940</v>
      </c>
      <c r="BC81" s="336">
        <v>478.02000000000004</v>
      </c>
      <c r="BD81" s="336">
        <v>507.83199999999999</v>
      </c>
      <c r="BE81" s="336">
        <v>494.46800000000002</v>
      </c>
      <c r="BF81" s="336">
        <v>323.82</v>
      </c>
      <c r="BG81" s="336">
        <v>190.18</v>
      </c>
      <c r="BH81" s="337">
        <v>1994.32</v>
      </c>
      <c r="BI81" s="336">
        <v>4.246657606461722E-2</v>
      </c>
      <c r="BJ81" s="336">
        <v>1.1640700458837054</v>
      </c>
      <c r="BK81" s="336">
        <v>2.6466012587388246</v>
      </c>
      <c r="BL81" s="336">
        <v>2.7798163973642054</v>
      </c>
      <c r="BM81" s="336">
        <v>2.0455395733738122</v>
      </c>
      <c r="BN81" s="337">
        <f t="shared" ref="BN81" si="78">SUM(BI81:BM81)</f>
        <v>8.6784938514251646</v>
      </c>
      <c r="BO81" s="336">
        <f t="shared" si="74"/>
        <v>478.06246657606465</v>
      </c>
      <c r="BP81" s="336">
        <f t="shared" si="74"/>
        <v>508.9960700458837</v>
      </c>
      <c r="BQ81" s="336">
        <f t="shared" si="74"/>
        <v>497.11460125873884</v>
      </c>
      <c r="BR81" s="336">
        <f t="shared" si="74"/>
        <v>326.59981639736418</v>
      </c>
      <c r="BS81" s="336">
        <f t="shared" si="74"/>
        <v>192.22553957337382</v>
      </c>
      <c r="BT81" s="337">
        <f t="shared" si="74"/>
        <v>2002.9984938514251</v>
      </c>
      <c r="BU81" s="336">
        <v>53.217476624735106</v>
      </c>
      <c r="BV81" s="336" t="e">
        <v>#REF!</v>
      </c>
      <c r="BW81" s="336">
        <v>101.20598688514166</v>
      </c>
      <c r="BX81" s="336">
        <v>108.07753879282483</v>
      </c>
      <c r="BY81" s="336">
        <v>34.729502440155301</v>
      </c>
      <c r="BZ81" s="337" t="e">
        <f t="shared" si="75"/>
        <v>#REF!</v>
      </c>
      <c r="CA81" s="336">
        <f t="shared" si="76"/>
        <v>531.27994320079972</v>
      </c>
      <c r="CB81" s="336" t="e">
        <f t="shared" si="76"/>
        <v>#REF!</v>
      </c>
      <c r="CC81" s="336">
        <f t="shared" si="76"/>
        <v>598.32058814388051</v>
      </c>
      <c r="CD81" s="336">
        <f t="shared" si="76"/>
        <v>434.67735519018902</v>
      </c>
      <c r="CE81" s="336">
        <f t="shared" si="76"/>
        <v>226.95504201352912</v>
      </c>
      <c r="CF81" s="337" t="e">
        <f t="shared" si="76"/>
        <v>#REF!</v>
      </c>
      <c r="CG81" s="336"/>
      <c r="CH81" s="336"/>
      <c r="CI81" s="336"/>
      <c r="CJ81" s="336"/>
      <c r="CK81" s="336"/>
      <c r="CL81" s="337"/>
      <c r="CM81" s="336">
        <f t="shared" si="77"/>
        <v>531.27994320079972</v>
      </c>
      <c r="CN81" s="336" t="e">
        <f t="shared" si="77"/>
        <v>#REF!</v>
      </c>
      <c r="CO81" s="336">
        <f t="shared" si="77"/>
        <v>598.32058814388051</v>
      </c>
      <c r="CP81" s="336">
        <f t="shared" si="77"/>
        <v>434.67735519018902</v>
      </c>
      <c r="CQ81" s="336">
        <f t="shared" si="77"/>
        <v>226.95504201352912</v>
      </c>
      <c r="CR81" s="337" t="e">
        <f t="shared" si="77"/>
        <v>#REF!</v>
      </c>
      <c r="CS81" s="682"/>
      <c r="CT81" s="338"/>
      <c r="CU81" s="339">
        <v>0.6</v>
      </c>
      <c r="CV81" s="340">
        <f t="shared" ref="CV81" si="79">1-CT81-CU81</f>
        <v>0.4</v>
      </c>
      <c r="CW81" s="682"/>
      <c r="CX81" s="341" t="s">
        <v>110</v>
      </c>
      <c r="CY81" s="342" t="s">
        <v>599</v>
      </c>
      <c r="CZ81" s="357" t="s">
        <v>110</v>
      </c>
      <c r="DA81" s="344" t="s">
        <v>647</v>
      </c>
    </row>
    <row r="82" spans="1:105" ht="21" x14ac:dyDescent="0.2">
      <c r="A82" s="682"/>
      <c r="B82" s="331" t="s">
        <v>103</v>
      </c>
      <c r="C82" s="331"/>
      <c r="D82" s="331"/>
      <c r="E82" s="331" t="s">
        <v>104</v>
      </c>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160"/>
      <c r="AL82" s="160"/>
      <c r="AM82" s="160"/>
      <c r="AN82" s="160"/>
      <c r="AO82" s="160"/>
      <c r="AP82" s="386"/>
      <c r="AQ82" s="160"/>
      <c r="AR82" s="160"/>
      <c r="AS82" s="160"/>
      <c r="AT82" s="160"/>
      <c r="AU82" s="160"/>
      <c r="AV82" s="386"/>
      <c r="AW82" s="333">
        <v>0</v>
      </c>
      <c r="AX82" s="333">
        <v>0</v>
      </c>
      <c r="AY82" s="333">
        <v>0</v>
      </c>
      <c r="AZ82" s="333">
        <v>0</v>
      </c>
      <c r="BA82" s="333">
        <v>120</v>
      </c>
      <c r="BB82" s="335">
        <f t="shared" si="72"/>
        <v>120</v>
      </c>
      <c r="BC82" s="336">
        <v>0</v>
      </c>
      <c r="BD82" s="336">
        <v>0</v>
      </c>
      <c r="BE82" s="336">
        <v>0</v>
      </c>
      <c r="BF82" s="336">
        <v>0</v>
      </c>
      <c r="BG82" s="336">
        <v>123.36</v>
      </c>
      <c r="BH82" s="337">
        <v>123.36</v>
      </c>
      <c r="BI82" s="336">
        <v>0</v>
      </c>
      <c r="BJ82" s="336">
        <v>0</v>
      </c>
      <c r="BK82" s="336">
        <v>0</v>
      </c>
      <c r="BL82" s="336">
        <v>0</v>
      </c>
      <c r="BM82" s="336">
        <v>1.3268364800262566</v>
      </c>
      <c r="BN82" s="337">
        <f>SUM(BI82:BM82)</f>
        <v>1.3268364800262566</v>
      </c>
      <c r="BO82" s="336">
        <f t="shared" si="74"/>
        <v>0</v>
      </c>
      <c r="BP82" s="336">
        <f>BD82+BJ82</f>
        <v>0</v>
      </c>
      <c r="BQ82" s="336">
        <f>BE82+BK82</f>
        <v>0</v>
      </c>
      <c r="BR82" s="336">
        <f>BF82+BL82</f>
        <v>0</v>
      </c>
      <c r="BS82" s="336">
        <f>BG82+BM82</f>
        <v>124.68683648002626</v>
      </c>
      <c r="BT82" s="337">
        <f t="shared" si="74"/>
        <v>124.68683648002626</v>
      </c>
      <c r="BU82" s="336">
        <v>0</v>
      </c>
      <c r="BV82" s="336" t="e">
        <v>#REF!</v>
      </c>
      <c r="BW82" s="336">
        <v>0</v>
      </c>
      <c r="BX82" s="336">
        <v>0</v>
      </c>
      <c r="BY82" s="336">
        <v>22.527244826046683</v>
      </c>
      <c r="BZ82" s="337" t="e">
        <f t="shared" si="75"/>
        <v>#REF!</v>
      </c>
      <c r="CA82" s="336">
        <f t="shared" si="76"/>
        <v>0</v>
      </c>
      <c r="CB82" s="336" t="e">
        <f t="shared" si="76"/>
        <v>#REF!</v>
      </c>
      <c r="CC82" s="336">
        <f t="shared" si="76"/>
        <v>0</v>
      </c>
      <c r="CD82" s="336">
        <f t="shared" si="76"/>
        <v>0</v>
      </c>
      <c r="CE82" s="336">
        <f t="shared" si="76"/>
        <v>147.21408130607296</v>
      </c>
      <c r="CF82" s="337" t="e">
        <f t="shared" si="76"/>
        <v>#REF!</v>
      </c>
      <c r="CG82" s="336"/>
      <c r="CH82" s="336"/>
      <c r="CI82" s="336"/>
      <c r="CJ82" s="336"/>
      <c r="CK82" s="336"/>
      <c r="CL82" s="337"/>
      <c r="CM82" s="336">
        <f t="shared" si="77"/>
        <v>0</v>
      </c>
      <c r="CN82" s="336" t="e">
        <f t="shared" si="77"/>
        <v>#REF!</v>
      </c>
      <c r="CO82" s="336">
        <f t="shared" si="77"/>
        <v>0</v>
      </c>
      <c r="CP82" s="336">
        <f t="shared" si="77"/>
        <v>0</v>
      </c>
      <c r="CQ82" s="336">
        <f t="shared" si="77"/>
        <v>147.21408130607296</v>
      </c>
      <c r="CR82" s="337" t="e">
        <f t="shared" si="77"/>
        <v>#REF!</v>
      </c>
      <c r="CS82" s="682"/>
      <c r="CT82" s="338"/>
      <c r="CU82" s="339">
        <v>0.6</v>
      </c>
      <c r="CV82" s="340">
        <f>1-CT82-CU82</f>
        <v>0.4</v>
      </c>
      <c r="CW82" s="682"/>
      <c r="CX82" s="341" t="s">
        <v>110</v>
      </c>
      <c r="CY82" s="342" t="s">
        <v>599</v>
      </c>
      <c r="CZ82" s="357" t="s">
        <v>605</v>
      </c>
      <c r="DA82" s="344" t="s">
        <v>647</v>
      </c>
    </row>
    <row r="83" spans="1:105" x14ac:dyDescent="0.2">
      <c r="A83" s="682"/>
      <c r="B83" s="331" t="s">
        <v>648</v>
      </c>
      <c r="C83" s="331"/>
      <c r="D83" s="331"/>
      <c r="E83" s="331" t="s">
        <v>104</v>
      </c>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160"/>
      <c r="AL83" s="160"/>
      <c r="AM83" s="160"/>
      <c r="AN83" s="160"/>
      <c r="AO83" s="160"/>
      <c r="AP83" s="386"/>
      <c r="AQ83" s="160"/>
      <c r="AR83" s="160"/>
      <c r="AS83" s="160"/>
      <c r="AT83" s="160"/>
      <c r="AU83" s="160"/>
      <c r="AV83" s="386"/>
      <c r="AW83" s="333"/>
      <c r="AX83" s="333"/>
      <c r="AY83" s="333"/>
      <c r="AZ83" s="333"/>
      <c r="BA83" s="333"/>
      <c r="BB83" s="335"/>
      <c r="BC83" s="336"/>
      <c r="BD83" s="336"/>
      <c r="BE83" s="336"/>
      <c r="BF83" s="336"/>
      <c r="BG83" s="336"/>
      <c r="BH83" s="337"/>
      <c r="BI83" s="336"/>
      <c r="BJ83" s="336"/>
      <c r="BK83" s="336"/>
      <c r="BL83" s="336"/>
      <c r="BM83" s="336"/>
      <c r="BN83" s="337"/>
      <c r="BO83" s="336"/>
      <c r="BP83" s="336"/>
      <c r="BQ83" s="336"/>
      <c r="BR83" s="336"/>
      <c r="BS83" s="336"/>
      <c r="BT83" s="337"/>
      <c r="BU83" s="336"/>
      <c r="BV83" s="336"/>
      <c r="BW83" s="336"/>
      <c r="BX83" s="336"/>
      <c r="BY83" s="336"/>
      <c r="BZ83" s="337"/>
      <c r="CA83" s="336"/>
      <c r="CB83" s="336"/>
      <c r="CC83" s="336"/>
      <c r="CD83" s="336"/>
      <c r="CE83" s="336"/>
      <c r="CF83" s="337"/>
      <c r="CG83" s="336"/>
      <c r="CH83" s="336"/>
      <c r="CI83" s="336"/>
      <c r="CJ83" s="336"/>
      <c r="CK83" s="336"/>
      <c r="CL83" s="337"/>
      <c r="CM83" s="336"/>
      <c r="CN83" s="336"/>
      <c r="CO83" s="336"/>
      <c r="CP83" s="336"/>
      <c r="CQ83" s="336"/>
      <c r="CR83" s="337"/>
      <c r="CS83" s="682"/>
      <c r="CT83" s="338"/>
      <c r="CU83" s="339"/>
      <c r="CV83" s="340"/>
      <c r="CW83" s="682"/>
      <c r="CX83" s="341"/>
      <c r="CY83" s="342"/>
      <c r="CZ83" s="357"/>
      <c r="DA83" s="344"/>
    </row>
    <row r="84" spans="1:105" x14ac:dyDescent="0.2">
      <c r="A84" s="682"/>
      <c r="B84" s="331" t="s">
        <v>649</v>
      </c>
      <c r="C84" s="331"/>
      <c r="D84" s="331"/>
      <c r="E84" s="331" t="s">
        <v>104</v>
      </c>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160"/>
      <c r="AL84" s="160"/>
      <c r="AM84" s="160"/>
      <c r="AN84" s="160"/>
      <c r="AO84" s="160"/>
      <c r="AP84" s="386"/>
      <c r="AQ84" s="160"/>
      <c r="AR84" s="160"/>
      <c r="AS84" s="160"/>
      <c r="AT84" s="160"/>
      <c r="AU84" s="160"/>
      <c r="AV84" s="386"/>
      <c r="AW84" s="333"/>
      <c r="AX84" s="333"/>
      <c r="AY84" s="333"/>
      <c r="AZ84" s="333"/>
      <c r="BA84" s="333"/>
      <c r="BB84" s="335"/>
      <c r="BC84" s="336"/>
      <c r="BD84" s="336"/>
      <c r="BE84" s="336"/>
      <c r="BF84" s="336"/>
      <c r="BG84" s="336"/>
      <c r="BH84" s="337"/>
      <c r="BI84" s="336"/>
      <c r="BJ84" s="336"/>
      <c r="BK84" s="336"/>
      <c r="BL84" s="336"/>
      <c r="BM84" s="336"/>
      <c r="BN84" s="337"/>
      <c r="BO84" s="336"/>
      <c r="BP84" s="336"/>
      <c r="BQ84" s="336"/>
      <c r="BR84" s="336"/>
      <c r="BS84" s="336"/>
      <c r="BT84" s="337"/>
      <c r="BU84" s="336"/>
      <c r="BV84" s="336"/>
      <c r="BW84" s="336"/>
      <c r="BX84" s="336"/>
      <c r="BY84" s="336"/>
      <c r="BZ84" s="337"/>
      <c r="CA84" s="336"/>
      <c r="CB84" s="336"/>
      <c r="CC84" s="336"/>
      <c r="CD84" s="336"/>
      <c r="CE84" s="336"/>
      <c r="CF84" s="337"/>
      <c r="CG84" s="336"/>
      <c r="CH84" s="336"/>
      <c r="CI84" s="336"/>
      <c r="CJ84" s="336"/>
      <c r="CK84" s="336"/>
      <c r="CL84" s="337"/>
      <c r="CM84" s="336"/>
      <c r="CN84" s="336"/>
      <c r="CO84" s="336"/>
      <c r="CP84" s="336"/>
      <c r="CQ84" s="336"/>
      <c r="CR84" s="337"/>
      <c r="CS84" s="682"/>
      <c r="CT84" s="338"/>
      <c r="CU84" s="339"/>
      <c r="CV84" s="340"/>
      <c r="CW84" s="682"/>
      <c r="CX84" s="341"/>
      <c r="CY84" s="342"/>
      <c r="CZ84" s="357"/>
      <c r="DA84" s="344"/>
    </row>
    <row r="85" spans="1:105" ht="21" x14ac:dyDescent="0.2">
      <c r="A85" s="682"/>
      <c r="B85" s="331" t="s">
        <v>105</v>
      </c>
      <c r="C85" s="331"/>
      <c r="D85" s="331"/>
      <c r="E85" s="331" t="s">
        <v>104</v>
      </c>
      <c r="F85" s="331" t="s">
        <v>405</v>
      </c>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160"/>
      <c r="AL85" s="160"/>
      <c r="AM85" s="160"/>
      <c r="AN85" s="160"/>
      <c r="AO85" s="160"/>
      <c r="AP85" s="386"/>
      <c r="AQ85" s="160"/>
      <c r="AR85" s="160"/>
      <c r="AS85" s="160"/>
      <c r="AT85" s="160"/>
      <c r="AU85" s="160"/>
      <c r="AV85" s="386"/>
      <c r="AW85" s="333"/>
      <c r="AX85" s="333"/>
      <c r="AY85" s="333"/>
      <c r="AZ85" s="333"/>
      <c r="BA85" s="333"/>
      <c r="BB85" s="335"/>
      <c r="BC85" s="336"/>
      <c r="BD85" s="336"/>
      <c r="BE85" s="336"/>
      <c r="BF85" s="336"/>
      <c r="BG85" s="336"/>
      <c r="BH85" s="337"/>
      <c r="BI85" s="336"/>
      <c r="BJ85" s="336"/>
      <c r="BK85" s="336"/>
      <c r="BL85" s="336"/>
      <c r="BM85" s="336"/>
      <c r="BN85" s="337"/>
      <c r="BO85" s="336"/>
      <c r="BP85" s="336"/>
      <c r="BQ85" s="336"/>
      <c r="BR85" s="336"/>
      <c r="BS85" s="336"/>
      <c r="BT85" s="337"/>
      <c r="BU85" s="336"/>
      <c r="BV85" s="336"/>
      <c r="BW85" s="336"/>
      <c r="BX85" s="336"/>
      <c r="BY85" s="336"/>
      <c r="BZ85" s="337"/>
      <c r="CA85" s="336"/>
      <c r="CB85" s="336"/>
      <c r="CC85" s="336"/>
      <c r="CD85" s="336"/>
      <c r="CE85" s="336"/>
      <c r="CF85" s="337"/>
      <c r="CG85" s="336"/>
      <c r="CH85" s="336"/>
      <c r="CI85" s="336"/>
      <c r="CJ85" s="336"/>
      <c r="CK85" s="336"/>
      <c r="CL85" s="337"/>
      <c r="CM85" s="336"/>
      <c r="CN85" s="336"/>
      <c r="CO85" s="336"/>
      <c r="CP85" s="336"/>
      <c r="CQ85" s="336"/>
      <c r="CR85" s="337"/>
      <c r="CS85" s="682"/>
      <c r="CT85" s="338"/>
      <c r="CU85" s="339"/>
      <c r="CV85" s="340"/>
      <c r="CW85" s="682"/>
      <c r="CX85" s="341"/>
      <c r="CY85" s="342"/>
      <c r="CZ85" s="357"/>
      <c r="DA85" s="344"/>
    </row>
    <row r="86" spans="1:105" ht="21" x14ac:dyDescent="0.2">
      <c r="A86" s="682"/>
      <c r="B86" s="331" t="s">
        <v>650</v>
      </c>
      <c r="C86" s="331"/>
      <c r="D86" s="331"/>
      <c r="E86" s="331" t="s">
        <v>106</v>
      </c>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160"/>
      <c r="AL86" s="160"/>
      <c r="AM86" s="160"/>
      <c r="AN86" s="160"/>
      <c r="AO86" s="160"/>
      <c r="AP86" s="386"/>
      <c r="AQ86" s="160"/>
      <c r="AR86" s="160"/>
      <c r="AS86" s="160"/>
      <c r="AT86" s="160"/>
      <c r="AU86" s="160"/>
      <c r="AV86" s="386"/>
      <c r="AW86" s="333"/>
      <c r="AX86" s="333"/>
      <c r="AY86" s="333"/>
      <c r="AZ86" s="333"/>
      <c r="BA86" s="333"/>
      <c r="BB86" s="335"/>
      <c r="BC86" s="336"/>
      <c r="BD86" s="336"/>
      <c r="BE86" s="336"/>
      <c r="BF86" s="336"/>
      <c r="BG86" s="336"/>
      <c r="BH86" s="337"/>
      <c r="BI86" s="336"/>
      <c r="BJ86" s="336"/>
      <c r="BK86" s="336"/>
      <c r="BL86" s="336"/>
      <c r="BM86" s="336"/>
      <c r="BN86" s="337"/>
      <c r="BO86" s="336"/>
      <c r="BP86" s="336"/>
      <c r="BQ86" s="336"/>
      <c r="BR86" s="336"/>
      <c r="BS86" s="336"/>
      <c r="BT86" s="337"/>
      <c r="BU86" s="336"/>
      <c r="BV86" s="336"/>
      <c r="BW86" s="336"/>
      <c r="BX86" s="336"/>
      <c r="BY86" s="336"/>
      <c r="BZ86" s="337"/>
      <c r="CA86" s="336"/>
      <c r="CB86" s="336"/>
      <c r="CC86" s="336"/>
      <c r="CD86" s="336"/>
      <c r="CE86" s="336"/>
      <c r="CF86" s="337"/>
      <c r="CG86" s="336"/>
      <c r="CH86" s="336"/>
      <c r="CI86" s="336"/>
      <c r="CJ86" s="336"/>
      <c r="CK86" s="336"/>
      <c r="CL86" s="337"/>
      <c r="CM86" s="336"/>
      <c r="CN86" s="336"/>
      <c r="CO86" s="336"/>
      <c r="CP86" s="336"/>
      <c r="CQ86" s="336"/>
      <c r="CR86" s="337"/>
      <c r="CS86" s="682"/>
      <c r="CT86" s="338"/>
      <c r="CU86" s="339"/>
      <c r="CV86" s="340"/>
      <c r="CW86" s="682"/>
      <c r="CX86" s="341"/>
      <c r="CY86" s="342"/>
      <c r="CZ86" s="357"/>
      <c r="DA86" s="344"/>
    </row>
    <row r="87" spans="1:105" x14ac:dyDescent="0.2">
      <c r="A87" s="363" t="s">
        <v>496</v>
      </c>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84"/>
      <c r="AL87" s="376"/>
      <c r="AM87" s="376"/>
      <c r="AN87" s="376"/>
      <c r="AO87" s="376"/>
      <c r="AP87" s="377"/>
      <c r="AQ87" s="376"/>
      <c r="AR87" s="376"/>
      <c r="AS87" s="376"/>
      <c r="AT87" s="376"/>
      <c r="AU87" s="376"/>
      <c r="AV87" s="377"/>
      <c r="AW87" s="376"/>
      <c r="AX87" s="376"/>
      <c r="AY87" s="376"/>
      <c r="AZ87" s="376"/>
      <c r="BA87" s="376"/>
      <c r="BB87" s="377"/>
      <c r="BC87" s="324"/>
      <c r="BD87" s="325"/>
      <c r="BE87" s="325"/>
      <c r="BF87" s="325"/>
      <c r="BG87" s="325"/>
      <c r="BH87" s="326"/>
      <c r="BI87" s="324"/>
      <c r="BJ87" s="325"/>
      <c r="BK87" s="325"/>
      <c r="BL87" s="325"/>
      <c r="BM87" s="325"/>
      <c r="BN87" s="326"/>
      <c r="BO87" s="325"/>
      <c r="BP87" s="325"/>
      <c r="BQ87" s="325"/>
      <c r="BR87" s="325"/>
      <c r="BS87" s="325"/>
      <c r="BT87" s="326"/>
      <c r="BU87" s="325"/>
      <c r="BV87" s="325"/>
      <c r="BW87" s="325"/>
      <c r="BX87" s="325"/>
      <c r="BY87" s="325"/>
      <c r="BZ87" s="326"/>
      <c r="CA87" s="325"/>
      <c r="CB87" s="325"/>
      <c r="CC87" s="325"/>
      <c r="CD87" s="325"/>
      <c r="CE87" s="325"/>
      <c r="CF87" s="326"/>
      <c r="CG87" s="325"/>
      <c r="CH87" s="325"/>
      <c r="CI87" s="325"/>
      <c r="CJ87" s="325"/>
      <c r="CK87" s="325"/>
      <c r="CL87" s="326"/>
      <c r="CM87" s="325"/>
      <c r="CN87" s="325"/>
      <c r="CO87" s="325"/>
      <c r="CP87" s="325"/>
      <c r="CQ87" s="325"/>
      <c r="CR87" s="326"/>
      <c r="CS87" s="682"/>
      <c r="CT87" s="324"/>
      <c r="CU87" s="325"/>
      <c r="CV87" s="326"/>
      <c r="CW87" s="682"/>
      <c r="CX87" s="351"/>
      <c r="CY87" s="802"/>
      <c r="CZ87" s="328"/>
      <c r="DA87" s="328"/>
    </row>
    <row r="88" spans="1:105" x14ac:dyDescent="0.2">
      <c r="A88" s="682"/>
      <c r="B88" s="331" t="s">
        <v>112</v>
      </c>
      <c r="C88" s="331"/>
      <c r="D88" s="331"/>
      <c r="E88" s="331" t="s">
        <v>113</v>
      </c>
      <c r="F88" s="331" t="s">
        <v>419</v>
      </c>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160"/>
      <c r="AL88" s="160"/>
      <c r="AM88" s="160"/>
      <c r="AN88" s="160"/>
      <c r="AO88" s="160"/>
      <c r="AP88" s="386"/>
      <c r="AQ88" s="160"/>
      <c r="AR88" s="160"/>
      <c r="AS88" s="160"/>
      <c r="AT88" s="160"/>
      <c r="AU88" s="160"/>
      <c r="AV88" s="386"/>
      <c r="AW88" s="333">
        <f>1035.9</f>
        <v>1035.9000000000001</v>
      </c>
      <c r="AX88" s="333">
        <f>901.1</f>
        <v>901.1</v>
      </c>
      <c r="AY88" s="333">
        <f>853.9</f>
        <v>853.9</v>
      </c>
      <c r="AZ88" s="333">
        <f>661.4</f>
        <v>661.4</v>
      </c>
      <c r="BA88" s="333">
        <f>727.4</f>
        <v>727.4</v>
      </c>
      <c r="BB88" s="335">
        <f>SUM(AW88:BA88)</f>
        <v>4179.7</v>
      </c>
      <c r="BC88" s="336">
        <v>1064.9052000000001</v>
      </c>
      <c r="BD88" s="336">
        <v>926.33080000000007</v>
      </c>
      <c r="BE88" s="336">
        <v>877.80920000000003</v>
      </c>
      <c r="BF88" s="336">
        <v>679.91920000000005</v>
      </c>
      <c r="BG88" s="336">
        <v>747.7672</v>
      </c>
      <c r="BH88" s="337">
        <v>4296.7316000000001</v>
      </c>
      <c r="BI88" s="336">
        <v>0</v>
      </c>
      <c r="BJ88" s="336">
        <v>0</v>
      </c>
      <c r="BK88" s="336">
        <v>0</v>
      </c>
      <c r="BL88" s="336">
        <v>0</v>
      </c>
      <c r="BM88" s="336">
        <v>0</v>
      </c>
      <c r="BN88" s="337">
        <f t="shared" ref="BN88" si="80">SUM(BI88:BM88)</f>
        <v>0</v>
      </c>
      <c r="BO88" s="336">
        <f>BC88+BI88</f>
        <v>1064.9052000000001</v>
      </c>
      <c r="BP88" s="336">
        <f t="shared" ref="BP88:BP90" si="81">BD88+BJ88</f>
        <v>926.33080000000007</v>
      </c>
      <c r="BQ88" s="336">
        <f t="shared" ref="BQ88:BQ90" si="82">BE88+BK88</f>
        <v>877.80920000000003</v>
      </c>
      <c r="BR88" s="336">
        <f t="shared" ref="BR88:BR90" si="83">BF88+BL88</f>
        <v>679.91920000000005</v>
      </c>
      <c r="BS88" s="336">
        <f t="shared" ref="BS88:BS90" si="84">BG88+BM88</f>
        <v>747.7672</v>
      </c>
      <c r="BT88" s="337">
        <f>BH88+BN88</f>
        <v>4296.7316000000001</v>
      </c>
      <c r="BU88" s="336">
        <v>118.54427308306965</v>
      </c>
      <c r="BV88" s="336" t="e">
        <v>#REF!</v>
      </c>
      <c r="BW88" s="336">
        <v>178.71039425900383</v>
      </c>
      <c r="BX88" s="336">
        <v>224.99704538896816</v>
      </c>
      <c r="BY88" s="336">
        <v>135.09954428899044</v>
      </c>
      <c r="BZ88" s="337" t="e">
        <f>SUM(BU88:BY88)</f>
        <v>#REF!</v>
      </c>
      <c r="CA88" s="336">
        <f t="shared" ref="CA88:CA90" si="85">BU88+BO88</f>
        <v>1183.4494730830697</v>
      </c>
      <c r="CB88" s="336" t="e">
        <f t="shared" ref="CB88:CB90" si="86">BV88+BP88</f>
        <v>#REF!</v>
      </c>
      <c r="CC88" s="336">
        <f t="shared" ref="CC88:CC90" si="87">BW88+BQ88</f>
        <v>1056.519594259004</v>
      </c>
      <c r="CD88" s="336">
        <f t="shared" ref="CD88:CD90" si="88">BX88+BR88</f>
        <v>904.91624538896826</v>
      </c>
      <c r="CE88" s="336">
        <f t="shared" ref="CE88:CE90" si="89">BY88+BS88</f>
        <v>882.8667442889905</v>
      </c>
      <c r="CF88" s="337" t="e">
        <f t="shared" ref="CF88:CF90" si="90">BZ88+BT88</f>
        <v>#REF!</v>
      </c>
      <c r="CG88" s="336"/>
      <c r="CH88" s="336"/>
      <c r="CI88" s="336"/>
      <c r="CJ88" s="336"/>
      <c r="CK88" s="336"/>
      <c r="CL88" s="337"/>
      <c r="CM88" s="336">
        <f t="shared" ref="CM88:CM90" si="91">CA88-CG88</f>
        <v>1183.4494730830697</v>
      </c>
      <c r="CN88" s="336" t="e">
        <f t="shared" ref="CN88:CN90" si="92">CB88-CH88</f>
        <v>#REF!</v>
      </c>
      <c r="CO88" s="336">
        <f t="shared" ref="CO88:CO90" si="93">CC88-CI88</f>
        <v>1056.519594259004</v>
      </c>
      <c r="CP88" s="336">
        <f t="shared" ref="CP88:CP90" si="94">CD88-CJ88</f>
        <v>904.91624538896826</v>
      </c>
      <c r="CQ88" s="336">
        <f t="shared" ref="CQ88:CQ90" si="95">CE88-CK88</f>
        <v>882.8667442889905</v>
      </c>
      <c r="CR88" s="337" t="e">
        <f t="shared" ref="CR88:CR90" si="96">CF88-CL88</f>
        <v>#REF!</v>
      </c>
      <c r="CS88" s="682"/>
      <c r="CT88" s="338">
        <v>0</v>
      </c>
      <c r="CU88" s="339">
        <v>0</v>
      </c>
      <c r="CV88" s="340">
        <f t="shared" ref="CV88:CV89" si="97">1-CT88-CU88</f>
        <v>1</v>
      </c>
      <c r="CW88" s="682"/>
      <c r="CX88" s="341" t="s">
        <v>110</v>
      </c>
      <c r="CY88" s="342" t="s">
        <v>599</v>
      </c>
      <c r="CZ88" s="357" t="s">
        <v>110</v>
      </c>
      <c r="DA88" s="344" t="s">
        <v>651</v>
      </c>
    </row>
    <row r="89" spans="1:105" x14ac:dyDescent="0.2">
      <c r="A89" s="682"/>
      <c r="B89" s="331" t="s">
        <v>652</v>
      </c>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160"/>
      <c r="AL89" s="160"/>
      <c r="AM89" s="160"/>
      <c r="AN89" s="160"/>
      <c r="AO89" s="160"/>
      <c r="AP89" s="386"/>
      <c r="AQ89" s="160"/>
      <c r="AR89" s="160"/>
      <c r="AS89" s="160"/>
      <c r="AT89" s="160"/>
      <c r="AU89" s="160"/>
      <c r="AV89" s="386"/>
      <c r="AW89" s="333">
        <v>334.48104371097236</v>
      </c>
      <c r="AX89" s="333">
        <v>495.43889384478143</v>
      </c>
      <c r="AY89" s="333">
        <v>380.19848349687777</v>
      </c>
      <c r="AZ89" s="333">
        <v>380.19848349687777</v>
      </c>
      <c r="BA89" s="333">
        <v>0</v>
      </c>
      <c r="BB89" s="335">
        <f t="shared" ref="BB89" si="98">SUM(AW89:BA89)</f>
        <v>1590.3169045495094</v>
      </c>
      <c r="BC89" s="336">
        <v>343.84651293487957</v>
      </c>
      <c r="BD89" s="336">
        <v>509.31118287243532</v>
      </c>
      <c r="BE89" s="336">
        <v>390.84404103479034</v>
      </c>
      <c r="BF89" s="336">
        <v>390.84404103479034</v>
      </c>
      <c r="BG89" s="336">
        <v>0</v>
      </c>
      <c r="BH89" s="337">
        <v>1634.8457778768957</v>
      </c>
      <c r="BI89" s="336">
        <v>3.0546805774031318E-2</v>
      </c>
      <c r="BJ89" s="336">
        <v>1.1674606799402167</v>
      </c>
      <c r="BK89" s="336">
        <v>2.0919621309634695</v>
      </c>
      <c r="BL89" s="336">
        <v>3.3551808846908728</v>
      </c>
      <c r="BM89" s="336">
        <v>0</v>
      </c>
      <c r="BN89" s="337">
        <f>SUM(BI89:BM89)</f>
        <v>6.6451505013685903</v>
      </c>
      <c r="BO89" s="336">
        <f>BC89+BI89</f>
        <v>343.87705974065358</v>
      </c>
      <c r="BP89" s="336">
        <f t="shared" si="81"/>
        <v>510.47864355237556</v>
      </c>
      <c r="BQ89" s="336">
        <f t="shared" si="82"/>
        <v>392.93600316575379</v>
      </c>
      <c r="BR89" s="336">
        <f t="shared" si="83"/>
        <v>394.1992219194812</v>
      </c>
      <c r="BS89" s="336">
        <f t="shared" si="84"/>
        <v>0</v>
      </c>
      <c r="BT89" s="337">
        <f>BH89+BN89</f>
        <v>1641.4909283782642</v>
      </c>
      <c r="BU89" s="336">
        <v>38.280079838936921</v>
      </c>
      <c r="BV89" s="336" t="e">
        <v>#REF!</v>
      </c>
      <c r="BW89" s="336">
        <v>79.996596121695958</v>
      </c>
      <c r="BX89" s="336">
        <v>130.4473534892285</v>
      </c>
      <c r="BY89" s="336">
        <v>0</v>
      </c>
      <c r="BZ89" s="337" t="e">
        <f>SUM(BU89:BY89)</f>
        <v>#REF!</v>
      </c>
      <c r="CA89" s="336">
        <f t="shared" si="85"/>
        <v>382.15713957959048</v>
      </c>
      <c r="CB89" s="336" t="e">
        <f t="shared" si="86"/>
        <v>#REF!</v>
      </c>
      <c r="CC89" s="336">
        <f t="shared" si="87"/>
        <v>472.93259928744976</v>
      </c>
      <c r="CD89" s="336">
        <f t="shared" si="88"/>
        <v>524.64657540870974</v>
      </c>
      <c r="CE89" s="336">
        <f t="shared" si="89"/>
        <v>0</v>
      </c>
      <c r="CF89" s="337" t="e">
        <f t="shared" si="90"/>
        <v>#REF!</v>
      </c>
      <c r="CG89" s="336"/>
      <c r="CH89" s="336"/>
      <c r="CI89" s="336"/>
      <c r="CJ89" s="336"/>
      <c r="CK89" s="336"/>
      <c r="CL89" s="337"/>
      <c r="CM89" s="336">
        <f t="shared" si="91"/>
        <v>382.15713957959048</v>
      </c>
      <c r="CN89" s="336" t="e">
        <f t="shared" si="92"/>
        <v>#REF!</v>
      </c>
      <c r="CO89" s="336">
        <f t="shared" si="93"/>
        <v>472.93259928744976</v>
      </c>
      <c r="CP89" s="336">
        <f t="shared" si="94"/>
        <v>524.64657540870974</v>
      </c>
      <c r="CQ89" s="336">
        <f t="shared" si="95"/>
        <v>0</v>
      </c>
      <c r="CR89" s="337" t="e">
        <f t="shared" si="96"/>
        <v>#REF!</v>
      </c>
      <c r="CS89" s="682"/>
      <c r="CT89" s="338">
        <v>0</v>
      </c>
      <c r="CU89" s="339">
        <v>0.6</v>
      </c>
      <c r="CV89" s="340">
        <f t="shared" si="97"/>
        <v>0.4</v>
      </c>
      <c r="CW89" s="682"/>
      <c r="CX89" s="341" t="s">
        <v>110</v>
      </c>
      <c r="CY89" s="342" t="s">
        <v>599</v>
      </c>
      <c r="CZ89" s="357" t="s">
        <v>118</v>
      </c>
      <c r="DA89" s="344" t="s">
        <v>653</v>
      </c>
    </row>
    <row r="90" spans="1:105" x14ac:dyDescent="0.2">
      <c r="A90" s="682"/>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160"/>
      <c r="AL90" s="160"/>
      <c r="AM90" s="160"/>
      <c r="AN90" s="160"/>
      <c r="AO90" s="160"/>
      <c r="AP90" s="386"/>
      <c r="AQ90" s="160"/>
      <c r="AR90" s="160"/>
      <c r="AS90" s="160"/>
      <c r="AT90" s="160"/>
      <c r="AU90" s="160"/>
      <c r="AV90" s="386"/>
      <c r="AW90" s="333">
        <v>0</v>
      </c>
      <c r="AX90" s="333">
        <v>0</v>
      </c>
      <c r="AY90" s="333">
        <v>0</v>
      </c>
      <c r="AZ90" s="333">
        <v>0</v>
      </c>
      <c r="BA90" s="333">
        <v>0</v>
      </c>
      <c r="BB90" s="335">
        <f>SUM(AW90:BA90)</f>
        <v>0</v>
      </c>
      <c r="BC90" s="336">
        <v>0</v>
      </c>
      <c r="BD90" s="336">
        <v>0</v>
      </c>
      <c r="BE90" s="336">
        <v>0</v>
      </c>
      <c r="BF90" s="336">
        <v>0</v>
      </c>
      <c r="BG90" s="336">
        <v>0</v>
      </c>
      <c r="BH90" s="337">
        <v>0</v>
      </c>
      <c r="BI90" s="336">
        <v>0</v>
      </c>
      <c r="BJ90" s="336">
        <v>0</v>
      </c>
      <c r="BK90" s="336">
        <v>0</v>
      </c>
      <c r="BL90" s="336">
        <v>0</v>
      </c>
      <c r="BM90" s="336">
        <v>0</v>
      </c>
      <c r="BN90" s="337">
        <f>SUM(BI90:BM90)</f>
        <v>0</v>
      </c>
      <c r="BO90" s="336">
        <f>BC90+BI90</f>
        <v>0</v>
      </c>
      <c r="BP90" s="336">
        <f t="shared" si="81"/>
        <v>0</v>
      </c>
      <c r="BQ90" s="336">
        <f t="shared" si="82"/>
        <v>0</v>
      </c>
      <c r="BR90" s="336">
        <f t="shared" si="83"/>
        <v>0</v>
      </c>
      <c r="BS90" s="336">
        <f t="shared" si="84"/>
        <v>0</v>
      </c>
      <c r="BT90" s="337">
        <f>BH90+BN90</f>
        <v>0</v>
      </c>
      <c r="BU90" s="336">
        <v>0</v>
      </c>
      <c r="BV90" s="336" t="e">
        <v>#REF!</v>
      </c>
      <c r="BW90" s="336">
        <v>0</v>
      </c>
      <c r="BX90" s="336">
        <v>0</v>
      </c>
      <c r="BY90" s="336">
        <v>0</v>
      </c>
      <c r="BZ90" s="337" t="e">
        <f>SUM(BU90:BY90)</f>
        <v>#REF!</v>
      </c>
      <c r="CA90" s="336">
        <f t="shared" si="85"/>
        <v>0</v>
      </c>
      <c r="CB90" s="336" t="e">
        <f t="shared" si="86"/>
        <v>#REF!</v>
      </c>
      <c r="CC90" s="336">
        <f t="shared" si="87"/>
        <v>0</v>
      </c>
      <c r="CD90" s="336">
        <f t="shared" si="88"/>
        <v>0</v>
      </c>
      <c r="CE90" s="336">
        <f t="shared" si="89"/>
        <v>0</v>
      </c>
      <c r="CF90" s="337" t="e">
        <f t="shared" si="90"/>
        <v>#REF!</v>
      </c>
      <c r="CG90" s="336"/>
      <c r="CH90" s="336"/>
      <c r="CI90" s="336"/>
      <c r="CJ90" s="336"/>
      <c r="CK90" s="336"/>
      <c r="CL90" s="337"/>
      <c r="CM90" s="336">
        <f t="shared" si="91"/>
        <v>0</v>
      </c>
      <c r="CN90" s="336" t="e">
        <f t="shared" si="92"/>
        <v>#REF!</v>
      </c>
      <c r="CO90" s="336">
        <f t="shared" si="93"/>
        <v>0</v>
      </c>
      <c r="CP90" s="336">
        <f t="shared" si="94"/>
        <v>0</v>
      </c>
      <c r="CQ90" s="336">
        <f t="shared" si="95"/>
        <v>0</v>
      </c>
      <c r="CR90" s="337" t="e">
        <f t="shared" si="96"/>
        <v>#REF!</v>
      </c>
      <c r="CS90" s="682"/>
      <c r="CT90" s="338">
        <v>0</v>
      </c>
      <c r="CU90" s="339">
        <v>0.6</v>
      </c>
      <c r="CV90" s="340">
        <f>1-CT90-CU90</f>
        <v>0.4</v>
      </c>
      <c r="CW90" s="682"/>
      <c r="CX90" s="341" t="s">
        <v>110</v>
      </c>
      <c r="CY90" s="342" t="s">
        <v>599</v>
      </c>
      <c r="CZ90" s="357" t="s">
        <v>654</v>
      </c>
      <c r="DA90" s="344" t="s">
        <v>653</v>
      </c>
    </row>
    <row r="101" spans="2:105" x14ac:dyDescent="0.2">
      <c r="B101" s="363" t="s">
        <v>655</v>
      </c>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45"/>
      <c r="AL101" s="345"/>
      <c r="AM101" s="345"/>
      <c r="AN101" s="345"/>
      <c r="AO101" s="345"/>
      <c r="AP101" s="346"/>
      <c r="AQ101" s="345"/>
      <c r="AR101" s="345"/>
      <c r="AS101" s="345"/>
      <c r="AT101" s="345"/>
      <c r="AU101" s="345"/>
      <c r="AV101" s="346"/>
      <c r="AW101" s="347"/>
      <c r="AX101" s="345"/>
      <c r="AY101" s="345"/>
      <c r="AZ101" s="345"/>
      <c r="BA101" s="345"/>
      <c r="BB101" s="346"/>
      <c r="BC101" s="324"/>
      <c r="BD101" s="325"/>
      <c r="BE101" s="325"/>
      <c r="BF101" s="325"/>
      <c r="BG101" s="325"/>
      <c r="BH101" s="326"/>
      <c r="BI101" s="324"/>
      <c r="BJ101" s="325"/>
      <c r="BK101" s="325"/>
      <c r="BL101" s="325"/>
      <c r="BM101" s="325"/>
      <c r="BN101" s="326"/>
      <c r="BO101" s="325"/>
      <c r="BP101" s="325"/>
      <c r="BQ101" s="325"/>
      <c r="BR101" s="325"/>
      <c r="BS101" s="325"/>
      <c r="BT101" s="326"/>
      <c r="BU101" s="325"/>
      <c r="BV101" s="325"/>
      <c r="BW101" s="325"/>
      <c r="BX101" s="325"/>
      <c r="BY101" s="325"/>
      <c r="BZ101" s="326"/>
      <c r="CA101" s="325"/>
      <c r="CB101" s="325"/>
      <c r="CC101" s="325"/>
      <c r="CD101" s="325"/>
      <c r="CE101" s="325"/>
      <c r="CF101" s="326"/>
      <c r="CG101" s="325"/>
      <c r="CH101" s="325"/>
      <c r="CI101" s="325"/>
      <c r="CJ101" s="325"/>
      <c r="CK101" s="325"/>
      <c r="CL101" s="326"/>
      <c r="CM101" s="325"/>
      <c r="CN101" s="325"/>
      <c r="CO101" s="325"/>
      <c r="CP101" s="325"/>
      <c r="CQ101" s="325"/>
      <c r="CR101" s="326"/>
      <c r="CS101" s="682"/>
      <c r="CT101" s="324"/>
      <c r="CU101" s="325"/>
      <c r="CV101" s="326"/>
      <c r="CW101" s="682"/>
      <c r="CX101" s="351"/>
      <c r="CY101" s="802"/>
      <c r="CZ101" s="328"/>
      <c r="DA101" s="328"/>
    </row>
    <row r="102" spans="2:105" x14ac:dyDescent="0.2">
      <c r="B102" s="361" t="s">
        <v>656</v>
      </c>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160"/>
      <c r="AL102" s="160"/>
      <c r="AM102" s="160"/>
      <c r="AN102" s="160"/>
      <c r="AO102" s="160"/>
      <c r="AP102" s="332"/>
      <c r="AQ102" s="333"/>
      <c r="AR102" s="333"/>
      <c r="AS102" s="333"/>
      <c r="AT102" s="333"/>
      <c r="AU102" s="333"/>
      <c r="AV102" s="335"/>
      <c r="AW102" s="333"/>
      <c r="AX102" s="333"/>
      <c r="AY102" s="333"/>
      <c r="AZ102" s="333"/>
      <c r="BA102" s="333"/>
      <c r="BB102" s="335"/>
      <c r="BC102" s="682"/>
      <c r="BD102" s="682"/>
      <c r="BE102" s="682"/>
      <c r="BF102" s="682"/>
      <c r="BG102" s="682"/>
      <c r="BH102" s="786"/>
      <c r="BI102" s="336"/>
      <c r="BJ102" s="336"/>
      <c r="BK102" s="336"/>
      <c r="BL102" s="336"/>
      <c r="BM102" s="336"/>
      <c r="BN102" s="337"/>
      <c r="BO102" s="336"/>
      <c r="BP102" s="336"/>
      <c r="BQ102" s="336"/>
      <c r="BR102" s="336"/>
      <c r="BS102" s="336"/>
      <c r="BT102" s="337"/>
      <c r="BU102" s="336"/>
      <c r="BV102" s="336"/>
      <c r="BW102" s="336"/>
      <c r="BX102" s="336"/>
      <c r="BY102" s="336"/>
      <c r="BZ102" s="337"/>
      <c r="CA102" s="336"/>
      <c r="CB102" s="336"/>
      <c r="CC102" s="336"/>
      <c r="CD102" s="336"/>
      <c r="CE102" s="336"/>
      <c r="CF102" s="337"/>
      <c r="CG102" s="336"/>
      <c r="CH102" s="336"/>
      <c r="CI102" s="336"/>
      <c r="CJ102" s="336"/>
      <c r="CK102" s="336"/>
      <c r="CL102" s="337"/>
      <c r="CM102" s="336"/>
      <c r="CN102" s="336"/>
      <c r="CO102" s="336"/>
      <c r="CP102" s="336"/>
      <c r="CQ102" s="336"/>
      <c r="CR102" s="337"/>
      <c r="CS102" s="682"/>
      <c r="CT102" s="338"/>
      <c r="CU102" s="339"/>
      <c r="CV102" s="340"/>
      <c r="CW102" s="682"/>
      <c r="CX102" s="341" t="s">
        <v>73</v>
      </c>
      <c r="CY102" s="342"/>
      <c r="CZ102" s="357" t="s">
        <v>69</v>
      </c>
      <c r="DA102" s="344" t="s">
        <v>619</v>
      </c>
    </row>
    <row r="103" spans="2:105" x14ac:dyDescent="0.2">
      <c r="B103" s="362" t="s">
        <v>657</v>
      </c>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0">
        <f>246*0.5</f>
        <v>123</v>
      </c>
      <c r="AL103" s="360">
        <f>245*0.5</f>
        <v>122.5</v>
      </c>
      <c r="AM103" s="360">
        <f>347*0.5</f>
        <v>173.5</v>
      </c>
      <c r="AN103" s="360">
        <f>262*0.5</f>
        <v>131</v>
      </c>
      <c r="AO103" s="360">
        <f>257*0.5</f>
        <v>128.5</v>
      </c>
      <c r="AP103" s="359">
        <f>SUM(AK103:AO103)</f>
        <v>678.5</v>
      </c>
      <c r="AQ103" s="353">
        <v>2.0590000000000002</v>
      </c>
      <c r="AR103" s="353">
        <v>2.0590000000000002</v>
      </c>
      <c r="AS103" s="353">
        <v>2.0590000000000002</v>
      </c>
      <c r="AT103" s="353">
        <v>2.0590000000000002</v>
      </c>
      <c r="AU103" s="353">
        <v>2.0590000000000002</v>
      </c>
      <c r="AV103" s="354">
        <v>2.0590000000000002</v>
      </c>
      <c r="AW103" s="353">
        <f>AK103*AQ103</f>
        <v>253.25700000000003</v>
      </c>
      <c r="AX103" s="353">
        <f>AL103*AR103</f>
        <v>252.22750000000002</v>
      </c>
      <c r="AY103" s="353">
        <f>AM103*AS103</f>
        <v>357.23650000000004</v>
      </c>
      <c r="AZ103" s="353">
        <f>AN103*AT103</f>
        <v>269.72900000000004</v>
      </c>
      <c r="BA103" s="353">
        <f>AO103*AU103</f>
        <v>264.58150000000001</v>
      </c>
      <c r="BB103" s="354">
        <f>SUM(AW103:BA103)</f>
        <v>1397.0315000000001</v>
      </c>
      <c r="BC103" s="355">
        <v>260.34819600000003</v>
      </c>
      <c r="BD103" s="355">
        <v>259.28987000000001</v>
      </c>
      <c r="BE103" s="355">
        <v>367.23912200000007</v>
      </c>
      <c r="BF103" s="355">
        <v>277.28141200000005</v>
      </c>
      <c r="BG103" s="355">
        <v>271.98978199999999</v>
      </c>
      <c r="BH103" s="356">
        <v>1436.1483820000001</v>
      </c>
      <c r="BI103" s="355">
        <v>0.57565342155290766</v>
      </c>
      <c r="BJ103" s="355">
        <v>1.0646821669986493</v>
      </c>
      <c r="BK103" s="355">
        <v>2.3472989404091571</v>
      </c>
      <c r="BL103" s="355">
        <v>2.1257291157622671</v>
      </c>
      <c r="BM103" s="355">
        <v>2.3760539529075015</v>
      </c>
      <c r="BN103" s="356">
        <f>SUM(BI103:BM103)</f>
        <v>8.4894175976304833</v>
      </c>
      <c r="BO103" s="355">
        <f t="shared" ref="BO103:BT105" si="99">BC103+BI103</f>
        <v>260.92384942155292</v>
      </c>
      <c r="BP103" s="355">
        <f t="shared" si="99"/>
        <v>260.35455216699864</v>
      </c>
      <c r="BQ103" s="355">
        <f t="shared" si="99"/>
        <v>369.5864209404092</v>
      </c>
      <c r="BR103" s="355">
        <f t="shared" si="99"/>
        <v>279.40714111576233</v>
      </c>
      <c r="BS103" s="355">
        <f t="shared" si="99"/>
        <v>274.3658359529075</v>
      </c>
      <c r="BT103" s="356">
        <f t="shared" si="99"/>
        <v>1444.6377995976306</v>
      </c>
      <c r="BU103" s="355">
        <v>29.045804321092906</v>
      </c>
      <c r="BV103" s="355" t="e">
        <v>#REF!</v>
      </c>
      <c r="BW103" s="355">
        <v>75.242928644441946</v>
      </c>
      <c r="BX103" s="355">
        <v>92.460664754907668</v>
      </c>
      <c r="BY103" s="355">
        <v>49.569838588407876</v>
      </c>
      <c r="BZ103" s="356" t="e">
        <f>SUM(BU103:BY103)</f>
        <v>#REF!</v>
      </c>
      <c r="CA103" s="355">
        <f t="shared" ref="CA103:CF105" si="100">BU103+BO103</f>
        <v>289.96965374264585</v>
      </c>
      <c r="CB103" s="355" t="e">
        <f t="shared" si="100"/>
        <v>#REF!</v>
      </c>
      <c r="CC103" s="355">
        <f t="shared" si="100"/>
        <v>444.82934958485112</v>
      </c>
      <c r="CD103" s="355">
        <f t="shared" si="100"/>
        <v>371.86780587067</v>
      </c>
      <c r="CE103" s="355">
        <f t="shared" si="100"/>
        <v>323.93567454131539</v>
      </c>
      <c r="CF103" s="356" t="e">
        <f t="shared" si="100"/>
        <v>#REF!</v>
      </c>
      <c r="CG103" s="355"/>
      <c r="CH103" s="355"/>
      <c r="CI103" s="355"/>
      <c r="CJ103" s="355"/>
      <c r="CK103" s="355"/>
      <c r="CL103" s="356"/>
      <c r="CM103" s="355">
        <f t="shared" ref="CM103:CR105" si="101">CA103-CG103</f>
        <v>289.96965374264585</v>
      </c>
      <c r="CN103" s="355" t="e">
        <f t="shared" si="101"/>
        <v>#REF!</v>
      </c>
      <c r="CO103" s="355">
        <f t="shared" si="101"/>
        <v>444.82934958485112</v>
      </c>
      <c r="CP103" s="355">
        <f t="shared" si="101"/>
        <v>371.86780587067</v>
      </c>
      <c r="CQ103" s="355">
        <f t="shared" si="101"/>
        <v>323.93567454131539</v>
      </c>
      <c r="CR103" s="356" t="e">
        <f t="shared" si="101"/>
        <v>#REF!</v>
      </c>
      <c r="CS103" s="682"/>
      <c r="CT103" s="338">
        <v>0.215</v>
      </c>
      <c r="CU103" s="339"/>
      <c r="CV103" s="340">
        <f>1-CT103-CU103</f>
        <v>0.78500000000000003</v>
      </c>
      <c r="CW103" s="682"/>
      <c r="CX103" s="341" t="s">
        <v>73</v>
      </c>
      <c r="CY103" s="342" t="s">
        <v>627</v>
      </c>
      <c r="CZ103" s="357" t="s">
        <v>69</v>
      </c>
      <c r="DA103" s="344" t="s">
        <v>619</v>
      </c>
    </row>
    <row r="104" spans="2:105" x14ac:dyDescent="0.2">
      <c r="B104" s="362" t="s">
        <v>658</v>
      </c>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0">
        <f>246*0.5</f>
        <v>123</v>
      </c>
      <c r="AL104" s="360">
        <f>245*0.5</f>
        <v>122.5</v>
      </c>
      <c r="AM104" s="360">
        <f>347*0.5</f>
        <v>173.5</v>
      </c>
      <c r="AN104" s="360">
        <f>262*0.5</f>
        <v>131</v>
      </c>
      <c r="AO104" s="360">
        <f>257*0.5</f>
        <v>128.5</v>
      </c>
      <c r="AP104" s="359">
        <f>SUM(AK104:AO104)</f>
        <v>678.5</v>
      </c>
      <c r="AQ104" s="353">
        <v>2.0590000000000002</v>
      </c>
      <c r="AR104" s="353">
        <v>2.0590000000000002</v>
      </c>
      <c r="AS104" s="353">
        <v>2.0590000000000002</v>
      </c>
      <c r="AT104" s="353">
        <v>2.0590000000000002</v>
      </c>
      <c r="AU104" s="353">
        <v>2.0590000000000002</v>
      </c>
      <c r="AV104" s="354">
        <v>2.0590000000000002</v>
      </c>
      <c r="AW104" s="353">
        <f t="shared" ref="AW104:BA105" si="102">AK104*AQ104</f>
        <v>253.25700000000003</v>
      </c>
      <c r="AX104" s="353">
        <f t="shared" si="102"/>
        <v>252.22750000000002</v>
      </c>
      <c r="AY104" s="353">
        <f t="shared" si="102"/>
        <v>357.23650000000004</v>
      </c>
      <c r="AZ104" s="353">
        <f t="shared" si="102"/>
        <v>269.72900000000004</v>
      </c>
      <c r="BA104" s="353">
        <f t="shared" si="102"/>
        <v>264.58150000000001</v>
      </c>
      <c r="BB104" s="354">
        <f t="shared" ref="BB104:BB105" si="103">SUM(AW104:BA104)</f>
        <v>1397.0315000000001</v>
      </c>
      <c r="BC104" s="355">
        <v>260.34819600000003</v>
      </c>
      <c r="BD104" s="355">
        <v>259.28987000000001</v>
      </c>
      <c r="BE104" s="355">
        <v>367.23912200000007</v>
      </c>
      <c r="BF104" s="355">
        <v>277.28141200000005</v>
      </c>
      <c r="BG104" s="355">
        <v>271.98978199999999</v>
      </c>
      <c r="BH104" s="356">
        <v>1436.1483820000001</v>
      </c>
      <c r="BI104" s="355">
        <v>0.57565342155290766</v>
      </c>
      <c r="BJ104" s="355">
        <v>1.0646821669986493</v>
      </c>
      <c r="BK104" s="355">
        <v>2.3472989404091571</v>
      </c>
      <c r="BL104" s="355">
        <v>2.1257291157622671</v>
      </c>
      <c r="BM104" s="355">
        <v>2.3760539529075015</v>
      </c>
      <c r="BN104" s="356">
        <f>SUM(BI104:BM104)</f>
        <v>8.4894175976304833</v>
      </c>
      <c r="BO104" s="355">
        <f t="shared" si="99"/>
        <v>260.92384942155292</v>
      </c>
      <c r="BP104" s="355">
        <f t="shared" si="99"/>
        <v>260.35455216699864</v>
      </c>
      <c r="BQ104" s="355">
        <f t="shared" si="99"/>
        <v>369.5864209404092</v>
      </c>
      <c r="BR104" s="355">
        <f t="shared" si="99"/>
        <v>279.40714111576233</v>
      </c>
      <c r="BS104" s="355">
        <f t="shared" si="99"/>
        <v>274.3658359529075</v>
      </c>
      <c r="BT104" s="356">
        <f t="shared" si="99"/>
        <v>1444.6377995976306</v>
      </c>
      <c r="BU104" s="355">
        <v>29.045804321092906</v>
      </c>
      <c r="BV104" s="355" t="e">
        <v>#REF!</v>
      </c>
      <c r="BW104" s="355">
        <v>75.242928644441946</v>
      </c>
      <c r="BX104" s="355">
        <v>92.460664754907668</v>
      </c>
      <c r="BY104" s="355">
        <v>49.569838588407876</v>
      </c>
      <c r="BZ104" s="356" t="e">
        <f>SUM(BU104:BY104)</f>
        <v>#REF!</v>
      </c>
      <c r="CA104" s="355">
        <f t="shared" si="100"/>
        <v>289.96965374264585</v>
      </c>
      <c r="CB104" s="355" t="e">
        <f t="shared" si="100"/>
        <v>#REF!</v>
      </c>
      <c r="CC104" s="355">
        <f t="shared" si="100"/>
        <v>444.82934958485112</v>
      </c>
      <c r="CD104" s="355">
        <f t="shared" si="100"/>
        <v>371.86780587067</v>
      </c>
      <c r="CE104" s="355">
        <f t="shared" si="100"/>
        <v>323.93567454131539</v>
      </c>
      <c r="CF104" s="356" t="e">
        <f t="shared" si="100"/>
        <v>#REF!</v>
      </c>
      <c r="CG104" s="355"/>
      <c r="CH104" s="355"/>
      <c r="CI104" s="355"/>
      <c r="CJ104" s="355"/>
      <c r="CK104" s="355"/>
      <c r="CL104" s="356"/>
      <c r="CM104" s="355">
        <f t="shared" si="101"/>
        <v>289.96965374264585</v>
      </c>
      <c r="CN104" s="355" t="e">
        <f t="shared" si="101"/>
        <v>#REF!</v>
      </c>
      <c r="CO104" s="355">
        <f t="shared" si="101"/>
        <v>444.82934958485112</v>
      </c>
      <c r="CP104" s="355">
        <f t="shared" si="101"/>
        <v>371.86780587067</v>
      </c>
      <c r="CQ104" s="355">
        <f t="shared" si="101"/>
        <v>323.93567454131539</v>
      </c>
      <c r="CR104" s="356" t="e">
        <f t="shared" si="101"/>
        <v>#REF!</v>
      </c>
      <c r="CS104" s="682"/>
      <c r="CT104" s="338">
        <v>0.215</v>
      </c>
      <c r="CU104" s="339"/>
      <c r="CV104" s="340">
        <f>1-CT104-CU104</f>
        <v>0.78500000000000003</v>
      </c>
      <c r="CW104" s="682"/>
      <c r="CX104" s="341" t="s">
        <v>73</v>
      </c>
      <c r="CY104" s="342" t="s">
        <v>627</v>
      </c>
      <c r="CZ104" s="357" t="s">
        <v>69</v>
      </c>
      <c r="DA104" s="344" t="s">
        <v>619</v>
      </c>
    </row>
    <row r="105" spans="2:105" x14ac:dyDescent="0.2">
      <c r="B105" s="364" t="s">
        <v>659</v>
      </c>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160">
        <v>46</v>
      </c>
      <c r="AL105" s="160">
        <v>46</v>
      </c>
      <c r="AM105" s="160">
        <v>46</v>
      </c>
      <c r="AN105" s="160">
        <v>46</v>
      </c>
      <c r="AO105" s="160">
        <v>45</v>
      </c>
      <c r="AP105" s="332">
        <f>SUM(AK105:AO105)</f>
        <v>229</v>
      </c>
      <c r="AQ105" s="353">
        <v>6.59</v>
      </c>
      <c r="AR105" s="353">
        <v>6.59</v>
      </c>
      <c r="AS105" s="353">
        <v>6.59</v>
      </c>
      <c r="AT105" s="353">
        <v>6.59</v>
      </c>
      <c r="AU105" s="353">
        <v>6.59</v>
      </c>
      <c r="AV105" s="354">
        <v>6.59</v>
      </c>
      <c r="AW105" s="353">
        <f t="shared" si="102"/>
        <v>303.14</v>
      </c>
      <c r="AX105" s="353">
        <f t="shared" si="102"/>
        <v>303.14</v>
      </c>
      <c r="AY105" s="353">
        <f t="shared" si="102"/>
        <v>303.14</v>
      </c>
      <c r="AZ105" s="353">
        <f t="shared" si="102"/>
        <v>303.14</v>
      </c>
      <c r="BA105" s="353">
        <f t="shared" si="102"/>
        <v>296.55</v>
      </c>
      <c r="BB105" s="354">
        <f t="shared" si="103"/>
        <v>1509.11</v>
      </c>
      <c r="BC105" s="355">
        <v>311.62792000000002</v>
      </c>
      <c r="BD105" s="355">
        <v>311.62792000000002</v>
      </c>
      <c r="BE105" s="355">
        <v>311.62792000000002</v>
      </c>
      <c r="BF105" s="355">
        <v>311.62792000000002</v>
      </c>
      <c r="BG105" s="355">
        <v>304.85340000000002</v>
      </c>
      <c r="BH105" s="356">
        <v>1551.36508</v>
      </c>
      <c r="BI105" s="355">
        <v>0</v>
      </c>
      <c r="BJ105" s="355">
        <v>0</v>
      </c>
      <c r="BK105" s="355">
        <v>0</v>
      </c>
      <c r="BL105" s="355">
        <v>0</v>
      </c>
      <c r="BM105" s="355">
        <v>0</v>
      </c>
      <c r="BN105" s="356">
        <f t="shared" ref="BN105" si="104">SUM(BI105:BM105)</f>
        <v>0</v>
      </c>
      <c r="BO105" s="355">
        <f t="shared" si="99"/>
        <v>311.62792000000002</v>
      </c>
      <c r="BP105" s="355">
        <f t="shared" si="99"/>
        <v>311.62792000000002</v>
      </c>
      <c r="BQ105" s="355">
        <f t="shared" si="99"/>
        <v>311.62792000000002</v>
      </c>
      <c r="BR105" s="355">
        <f t="shared" si="99"/>
        <v>311.62792000000002</v>
      </c>
      <c r="BS105" s="355">
        <f t="shared" si="99"/>
        <v>304.85340000000002</v>
      </c>
      <c r="BT105" s="356">
        <f t="shared" si="99"/>
        <v>1551.36508</v>
      </c>
      <c r="BU105" s="355">
        <v>34.690135092578174</v>
      </c>
      <c r="BV105" s="355" t="e">
        <v>#REF!</v>
      </c>
      <c r="BW105" s="355">
        <v>63.443341041895337</v>
      </c>
      <c r="BX105" s="355">
        <v>103.12307883158725</v>
      </c>
      <c r="BY105" s="355">
        <v>55.078044898130479</v>
      </c>
      <c r="BZ105" s="356" t="e">
        <f>SUM(BU105:BY105)</f>
        <v>#REF!</v>
      </c>
      <c r="CA105" s="355">
        <f t="shared" si="100"/>
        <v>346.31805509257822</v>
      </c>
      <c r="CB105" s="355" t="e">
        <f t="shared" si="100"/>
        <v>#REF!</v>
      </c>
      <c r="CC105" s="355">
        <f t="shared" si="100"/>
        <v>375.07126104189535</v>
      </c>
      <c r="CD105" s="355">
        <f t="shared" si="100"/>
        <v>414.75099883158725</v>
      </c>
      <c r="CE105" s="355">
        <f t="shared" si="100"/>
        <v>359.93144489813051</v>
      </c>
      <c r="CF105" s="356" t="e">
        <f t="shared" si="100"/>
        <v>#REF!</v>
      </c>
      <c r="CG105" s="355"/>
      <c r="CH105" s="355"/>
      <c r="CI105" s="355"/>
      <c r="CJ105" s="355"/>
      <c r="CK105" s="355"/>
      <c r="CL105" s="356"/>
      <c r="CM105" s="355">
        <f t="shared" si="101"/>
        <v>346.31805509257822</v>
      </c>
      <c r="CN105" s="355" t="e">
        <f t="shared" si="101"/>
        <v>#REF!</v>
      </c>
      <c r="CO105" s="355">
        <f t="shared" si="101"/>
        <v>375.07126104189535</v>
      </c>
      <c r="CP105" s="355">
        <f t="shared" si="101"/>
        <v>414.75099883158725</v>
      </c>
      <c r="CQ105" s="355">
        <f t="shared" si="101"/>
        <v>359.93144489813051</v>
      </c>
      <c r="CR105" s="356" t="e">
        <f t="shared" si="101"/>
        <v>#REF!</v>
      </c>
      <c r="CS105" s="682"/>
      <c r="CT105" s="338"/>
      <c r="CU105" s="339"/>
      <c r="CV105" s="340"/>
      <c r="CW105" s="682"/>
      <c r="CX105" s="341" t="s">
        <v>73</v>
      </c>
      <c r="CY105" s="342" t="s">
        <v>627</v>
      </c>
      <c r="CZ105" s="357" t="s">
        <v>69</v>
      </c>
      <c r="DA105" s="344" t="s">
        <v>660</v>
      </c>
    </row>
    <row r="106" spans="2:105" x14ac:dyDescent="0.2">
      <c r="B106" s="363" t="s">
        <v>661</v>
      </c>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76"/>
      <c r="AL106" s="376"/>
      <c r="AM106" s="376"/>
      <c r="AN106" s="376"/>
      <c r="AO106" s="376"/>
      <c r="AP106" s="377"/>
      <c r="AQ106" s="378"/>
      <c r="AR106" s="376"/>
      <c r="AS106" s="376"/>
      <c r="AT106" s="376"/>
      <c r="AU106" s="376"/>
      <c r="AV106" s="377"/>
      <c r="AW106" s="378"/>
      <c r="AX106" s="376"/>
      <c r="AY106" s="376"/>
      <c r="AZ106" s="376"/>
      <c r="BA106" s="376"/>
      <c r="BB106" s="377"/>
      <c r="BC106" s="324"/>
      <c r="BD106" s="325"/>
      <c r="BE106" s="325"/>
      <c r="BF106" s="325"/>
      <c r="BG106" s="325"/>
      <c r="BH106" s="326"/>
      <c r="BI106" s="324"/>
      <c r="BJ106" s="325"/>
      <c r="BK106" s="325"/>
      <c r="BL106" s="325"/>
      <c r="BM106" s="325"/>
      <c r="BN106" s="326"/>
      <c r="BO106" s="325"/>
      <c r="BP106" s="325"/>
      <c r="BQ106" s="325"/>
      <c r="BR106" s="325"/>
      <c r="BS106" s="325"/>
      <c r="BT106" s="326"/>
      <c r="BU106" s="325"/>
      <c r="BV106" s="325"/>
      <c r="BW106" s="325"/>
      <c r="BX106" s="325"/>
      <c r="BY106" s="325"/>
      <c r="BZ106" s="326"/>
      <c r="CA106" s="325"/>
      <c r="CB106" s="325"/>
      <c r="CC106" s="325"/>
      <c r="CD106" s="325"/>
      <c r="CE106" s="325"/>
      <c r="CF106" s="326"/>
      <c r="CG106" s="325"/>
      <c r="CH106" s="325"/>
      <c r="CI106" s="325"/>
      <c r="CJ106" s="325"/>
      <c r="CK106" s="325"/>
      <c r="CL106" s="326"/>
      <c r="CM106" s="325"/>
      <c r="CN106" s="325"/>
      <c r="CO106" s="325"/>
      <c r="CP106" s="325"/>
      <c r="CQ106" s="325"/>
      <c r="CR106" s="326"/>
      <c r="CS106" s="682"/>
      <c r="CT106" s="324"/>
      <c r="CU106" s="325"/>
      <c r="CV106" s="326"/>
      <c r="CW106" s="682"/>
      <c r="CX106" s="351"/>
      <c r="CY106" s="802"/>
      <c r="CZ106" s="328"/>
      <c r="DA106" s="328"/>
    </row>
    <row r="107" spans="2:105" s="383" customFormat="1" x14ac:dyDescent="0.2">
      <c r="B107" s="331" t="s">
        <v>662</v>
      </c>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60"/>
      <c r="AL107" s="360"/>
      <c r="AM107" s="360"/>
      <c r="AN107" s="360"/>
      <c r="AO107" s="360"/>
      <c r="AP107" s="359"/>
      <c r="AQ107" s="333"/>
      <c r="AR107" s="333"/>
      <c r="AS107" s="333"/>
      <c r="AT107" s="333"/>
      <c r="AU107" s="333"/>
      <c r="AV107" s="335"/>
      <c r="AW107" s="333">
        <v>14110</v>
      </c>
      <c r="AX107" s="333">
        <v>14110</v>
      </c>
      <c r="AY107" s="333">
        <v>0</v>
      </c>
      <c r="AZ107" s="333">
        <v>0</v>
      </c>
      <c r="BA107" s="333">
        <v>0</v>
      </c>
      <c r="BB107" s="335">
        <f>SUM(AW107:BA107)</f>
        <v>28220</v>
      </c>
      <c r="BC107" s="336">
        <v>14505.08</v>
      </c>
      <c r="BD107" s="336">
        <v>14505.08</v>
      </c>
      <c r="BE107" s="336">
        <v>0</v>
      </c>
      <c r="BF107" s="336">
        <v>0</v>
      </c>
      <c r="BG107" s="336">
        <v>0</v>
      </c>
      <c r="BH107" s="337">
        <v>29010.16</v>
      </c>
      <c r="BI107" s="336">
        <v>1.2886094371435459</v>
      </c>
      <c r="BJ107" s="336">
        <v>33.249045237690453</v>
      </c>
      <c r="BK107" s="336">
        <v>0</v>
      </c>
      <c r="BL107" s="336">
        <v>0</v>
      </c>
      <c r="BM107" s="336">
        <v>0</v>
      </c>
      <c r="BN107" s="337">
        <f t="shared" ref="BN107:BN113" si="105">SUM(BI107:BM107)</f>
        <v>34.537654674834002</v>
      </c>
      <c r="BO107" s="336">
        <f t="shared" ref="BO107:BT113" si="106">BC107+BI107</f>
        <v>14506.368609437144</v>
      </c>
      <c r="BP107" s="336">
        <f t="shared" si="106"/>
        <v>14538.32904523769</v>
      </c>
      <c r="BQ107" s="336">
        <f t="shared" si="106"/>
        <v>0</v>
      </c>
      <c r="BR107" s="336">
        <f t="shared" si="106"/>
        <v>0</v>
      </c>
      <c r="BS107" s="336">
        <f t="shared" si="106"/>
        <v>0</v>
      </c>
      <c r="BT107" s="337">
        <f t="shared" si="106"/>
        <v>29044.697654674834</v>
      </c>
      <c r="BU107" s="336">
        <v>1614.8356885484134</v>
      </c>
      <c r="BV107" s="336" t="e">
        <v>#REF!</v>
      </c>
      <c r="BW107" s="336">
        <v>0</v>
      </c>
      <c r="BX107" s="336">
        <v>0</v>
      </c>
      <c r="BY107" s="336">
        <v>0</v>
      </c>
      <c r="BZ107" s="337" t="e">
        <f t="shared" ref="BZ107:BZ113" si="107">SUM(BU107:BY107)</f>
        <v>#REF!</v>
      </c>
      <c r="CA107" s="336">
        <f t="shared" ref="CA107:CF113" si="108">BU107+BO107</f>
        <v>16121.204297985558</v>
      </c>
      <c r="CB107" s="336" t="e">
        <f t="shared" si="108"/>
        <v>#REF!</v>
      </c>
      <c r="CC107" s="336">
        <f t="shared" si="108"/>
        <v>0</v>
      </c>
      <c r="CD107" s="336">
        <f t="shared" si="108"/>
        <v>0</v>
      </c>
      <c r="CE107" s="336">
        <f t="shared" si="108"/>
        <v>0</v>
      </c>
      <c r="CF107" s="337" t="e">
        <f t="shared" si="108"/>
        <v>#REF!</v>
      </c>
      <c r="CG107" s="336"/>
      <c r="CH107" s="336"/>
      <c r="CI107" s="336"/>
      <c r="CJ107" s="336"/>
      <c r="CK107" s="336"/>
      <c r="CL107" s="337"/>
      <c r="CM107" s="336">
        <f t="shared" ref="CM107:CR113" si="109">CA107-CG107</f>
        <v>16121.204297985558</v>
      </c>
      <c r="CN107" s="336" t="e">
        <f t="shared" si="109"/>
        <v>#REF!</v>
      </c>
      <c r="CO107" s="336">
        <f t="shared" si="109"/>
        <v>0</v>
      </c>
      <c r="CP107" s="336">
        <f t="shared" si="109"/>
        <v>0</v>
      </c>
      <c r="CQ107" s="336">
        <f t="shared" si="109"/>
        <v>0</v>
      </c>
      <c r="CR107" s="337" t="e">
        <f t="shared" si="109"/>
        <v>#REF!</v>
      </c>
      <c r="CS107" s="313"/>
      <c r="CT107" s="379"/>
      <c r="CU107" s="197">
        <v>0.6</v>
      </c>
      <c r="CV107" s="380">
        <f t="shared" ref="CV107:CV113" si="110">1-CT107-CU107</f>
        <v>0.4</v>
      </c>
      <c r="CW107" s="313"/>
      <c r="CX107" s="341" t="s">
        <v>57</v>
      </c>
      <c r="CY107" s="342" t="s">
        <v>599</v>
      </c>
      <c r="CZ107" s="381" t="s">
        <v>594</v>
      </c>
      <c r="DA107" s="382" t="s">
        <v>663</v>
      </c>
    </row>
    <row r="108" spans="2:105" x14ac:dyDescent="0.2">
      <c r="B108" s="331" t="s">
        <v>664</v>
      </c>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60"/>
      <c r="AL108" s="360"/>
      <c r="AM108" s="360"/>
      <c r="AN108" s="360"/>
      <c r="AO108" s="360"/>
      <c r="AP108" s="359"/>
      <c r="AQ108" s="333"/>
      <c r="AR108" s="333"/>
      <c r="AS108" s="333"/>
      <c r="AT108" s="333"/>
      <c r="AU108" s="333"/>
      <c r="AV108" s="335"/>
      <c r="AW108" s="333">
        <v>0</v>
      </c>
      <c r="AX108" s="333">
        <v>0</v>
      </c>
      <c r="AY108" s="333">
        <v>359</v>
      </c>
      <c r="AZ108" s="333">
        <v>0</v>
      </c>
      <c r="BA108" s="333">
        <v>5742</v>
      </c>
      <c r="BB108" s="335">
        <f t="shared" ref="BB108:BB113" si="111">SUM(AW108:BA108)</f>
        <v>6101</v>
      </c>
      <c r="BC108" s="336">
        <v>0</v>
      </c>
      <c r="BD108" s="336">
        <v>0</v>
      </c>
      <c r="BE108" s="336">
        <v>369.05200000000002</v>
      </c>
      <c r="BF108" s="336">
        <v>0</v>
      </c>
      <c r="BG108" s="336">
        <v>5902.7759999999998</v>
      </c>
      <c r="BH108" s="337">
        <v>6271.8280000000004</v>
      </c>
      <c r="BI108" s="336">
        <v>0</v>
      </c>
      <c r="BJ108" s="336">
        <v>0</v>
      </c>
      <c r="BK108" s="336">
        <v>1.9753219373955053</v>
      </c>
      <c r="BL108" s="336">
        <v>0</v>
      </c>
      <c r="BM108" s="336">
        <v>63.48912556925638</v>
      </c>
      <c r="BN108" s="337">
        <f t="shared" si="105"/>
        <v>65.464447506651879</v>
      </c>
      <c r="BO108" s="336">
        <f t="shared" si="106"/>
        <v>0</v>
      </c>
      <c r="BP108" s="336">
        <f t="shared" si="106"/>
        <v>0</v>
      </c>
      <c r="BQ108" s="336">
        <f t="shared" si="106"/>
        <v>371.02732193739553</v>
      </c>
      <c r="BR108" s="336">
        <f t="shared" si="106"/>
        <v>0</v>
      </c>
      <c r="BS108" s="336">
        <f t="shared" si="106"/>
        <v>5966.2651255692563</v>
      </c>
      <c r="BT108" s="337">
        <f t="shared" si="106"/>
        <v>6337.292447506652</v>
      </c>
      <c r="BU108" s="336">
        <v>0</v>
      </c>
      <c r="BV108" s="336" t="e">
        <v>#REF!</v>
      </c>
      <c r="BW108" s="336">
        <v>75.536277113858333</v>
      </c>
      <c r="BX108" s="336">
        <v>0</v>
      </c>
      <c r="BY108" s="336">
        <v>1077.9286649263336</v>
      </c>
      <c r="BZ108" s="337" t="e">
        <f t="shared" si="107"/>
        <v>#REF!</v>
      </c>
      <c r="CA108" s="336">
        <f t="shared" si="108"/>
        <v>0</v>
      </c>
      <c r="CB108" s="336" t="e">
        <f t="shared" si="108"/>
        <v>#REF!</v>
      </c>
      <c r="CC108" s="336">
        <f t="shared" si="108"/>
        <v>446.56359905125385</v>
      </c>
      <c r="CD108" s="336">
        <f t="shared" si="108"/>
        <v>0</v>
      </c>
      <c r="CE108" s="336">
        <f t="shared" si="108"/>
        <v>7044.1937904955903</v>
      </c>
      <c r="CF108" s="337" t="e">
        <f t="shared" si="108"/>
        <v>#REF!</v>
      </c>
      <c r="CG108" s="336"/>
      <c r="CH108" s="336"/>
      <c r="CI108" s="336"/>
      <c r="CJ108" s="336"/>
      <c r="CK108" s="336"/>
      <c r="CL108" s="337"/>
      <c r="CM108" s="336">
        <f t="shared" si="109"/>
        <v>0</v>
      </c>
      <c r="CN108" s="336" t="e">
        <f t="shared" si="109"/>
        <v>#REF!</v>
      </c>
      <c r="CO108" s="336">
        <f t="shared" si="109"/>
        <v>446.56359905125385</v>
      </c>
      <c r="CP108" s="336">
        <f t="shared" si="109"/>
        <v>0</v>
      </c>
      <c r="CQ108" s="336">
        <f t="shared" si="109"/>
        <v>7044.1937904955903</v>
      </c>
      <c r="CR108" s="337" t="e">
        <f t="shared" si="109"/>
        <v>#REF!</v>
      </c>
      <c r="CS108" s="682"/>
      <c r="CT108" s="338"/>
      <c r="CU108" s="339">
        <v>0.6</v>
      </c>
      <c r="CV108" s="340">
        <f t="shared" si="110"/>
        <v>0.4</v>
      </c>
      <c r="CW108" s="682"/>
      <c r="CX108" s="341" t="s">
        <v>57</v>
      </c>
      <c r="CY108" s="342" t="s">
        <v>665</v>
      </c>
      <c r="CZ108" s="357" t="s">
        <v>594</v>
      </c>
      <c r="DA108" s="344" t="s">
        <v>666</v>
      </c>
    </row>
    <row r="109" spans="2:105" x14ac:dyDescent="0.2">
      <c r="B109" s="331" t="s">
        <v>667</v>
      </c>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60"/>
      <c r="AL109" s="360"/>
      <c r="AM109" s="360"/>
      <c r="AN109" s="360"/>
      <c r="AO109" s="360"/>
      <c r="AP109" s="359"/>
      <c r="AQ109" s="333"/>
      <c r="AR109" s="333"/>
      <c r="AS109" s="333"/>
      <c r="AT109" s="333"/>
      <c r="AU109" s="333"/>
      <c r="AV109" s="335"/>
      <c r="AW109" s="333">
        <v>5890</v>
      </c>
      <c r="AX109" s="333">
        <v>0</v>
      </c>
      <c r="AY109" s="333">
        <v>0</v>
      </c>
      <c r="AZ109" s="333">
        <v>0</v>
      </c>
      <c r="BA109" s="333">
        <v>962</v>
      </c>
      <c r="BB109" s="335">
        <f>SUM(AW109:BA109)</f>
        <v>6852</v>
      </c>
      <c r="BC109" s="336">
        <v>6054.92</v>
      </c>
      <c r="BD109" s="336">
        <v>0</v>
      </c>
      <c r="BE109" s="336">
        <v>0</v>
      </c>
      <c r="BF109" s="336">
        <v>0</v>
      </c>
      <c r="BG109" s="336">
        <v>988.93600000000004</v>
      </c>
      <c r="BH109" s="337">
        <v>7043.8559999999998</v>
      </c>
      <c r="BI109" s="336">
        <v>0.53790996348515141</v>
      </c>
      <c r="BJ109" s="336">
        <v>0</v>
      </c>
      <c r="BK109" s="336">
        <v>0</v>
      </c>
      <c r="BL109" s="336">
        <v>0</v>
      </c>
      <c r="BM109" s="336">
        <v>10.636805781543824</v>
      </c>
      <c r="BN109" s="337">
        <f t="shared" si="105"/>
        <v>11.174715745028976</v>
      </c>
      <c r="BO109" s="336">
        <f t="shared" si="106"/>
        <v>6055.4579099634848</v>
      </c>
      <c r="BP109" s="336">
        <f t="shared" si="106"/>
        <v>0</v>
      </c>
      <c r="BQ109" s="336">
        <f t="shared" si="106"/>
        <v>0</v>
      </c>
      <c r="BR109" s="336">
        <f t="shared" si="106"/>
        <v>0</v>
      </c>
      <c r="BS109" s="336">
        <f t="shared" si="106"/>
        <v>999.57280578154382</v>
      </c>
      <c r="BT109" s="337">
        <f t="shared" si="106"/>
        <v>7055.0307157450288</v>
      </c>
      <c r="BU109" s="336">
        <v>674.08803724664449</v>
      </c>
      <c r="BV109" s="336" t="e">
        <v>#REF!</v>
      </c>
      <c r="BW109" s="336">
        <v>0</v>
      </c>
      <c r="BX109" s="336">
        <v>0</v>
      </c>
      <c r="BY109" s="336">
        <v>180.59341268880758</v>
      </c>
      <c r="BZ109" s="337" t="e">
        <f t="shared" si="107"/>
        <v>#REF!</v>
      </c>
      <c r="CA109" s="336">
        <f t="shared" si="108"/>
        <v>6729.5459472101293</v>
      </c>
      <c r="CB109" s="336" t="e">
        <f t="shared" si="108"/>
        <v>#REF!</v>
      </c>
      <c r="CC109" s="336">
        <f t="shared" si="108"/>
        <v>0</v>
      </c>
      <c r="CD109" s="336">
        <f t="shared" si="108"/>
        <v>0</v>
      </c>
      <c r="CE109" s="336">
        <f t="shared" si="108"/>
        <v>1180.1662184703514</v>
      </c>
      <c r="CF109" s="337" t="e">
        <f t="shared" si="108"/>
        <v>#REF!</v>
      </c>
      <c r="CG109" s="336"/>
      <c r="CH109" s="336"/>
      <c r="CI109" s="336"/>
      <c r="CJ109" s="336"/>
      <c r="CK109" s="336"/>
      <c r="CL109" s="337"/>
      <c r="CM109" s="336">
        <f t="shared" si="109"/>
        <v>6729.5459472101293</v>
      </c>
      <c r="CN109" s="336" t="e">
        <f t="shared" si="109"/>
        <v>#REF!</v>
      </c>
      <c r="CO109" s="336">
        <f t="shared" si="109"/>
        <v>0</v>
      </c>
      <c r="CP109" s="336">
        <f t="shared" si="109"/>
        <v>0</v>
      </c>
      <c r="CQ109" s="336">
        <f t="shared" si="109"/>
        <v>1180.1662184703514</v>
      </c>
      <c r="CR109" s="337" t="e">
        <f t="shared" si="109"/>
        <v>#REF!</v>
      </c>
      <c r="CS109" s="682"/>
      <c r="CT109" s="338"/>
      <c r="CU109" s="339">
        <v>0.6</v>
      </c>
      <c r="CV109" s="340">
        <f t="shared" si="110"/>
        <v>0.4</v>
      </c>
      <c r="CW109" s="682"/>
      <c r="CX109" s="341" t="s">
        <v>57</v>
      </c>
      <c r="CY109" s="342" t="s">
        <v>665</v>
      </c>
      <c r="CZ109" s="357" t="s">
        <v>594</v>
      </c>
      <c r="DA109" s="344" t="s">
        <v>666</v>
      </c>
    </row>
    <row r="110" spans="2:105" x14ac:dyDescent="0.2">
      <c r="B110" s="331" t="s">
        <v>668</v>
      </c>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60"/>
      <c r="AL110" s="360"/>
      <c r="AM110" s="360"/>
      <c r="AN110" s="360"/>
      <c r="AO110" s="360"/>
      <c r="AP110" s="359"/>
      <c r="AQ110" s="333"/>
      <c r="AR110" s="333"/>
      <c r="AS110" s="333"/>
      <c r="AT110" s="333"/>
      <c r="AU110" s="333"/>
      <c r="AV110" s="335"/>
      <c r="AW110" s="333">
        <v>0</v>
      </c>
      <c r="AX110" s="333">
        <v>0</v>
      </c>
      <c r="AY110" s="333">
        <v>0</v>
      </c>
      <c r="AZ110" s="333">
        <v>0</v>
      </c>
      <c r="BA110" s="333">
        <v>827</v>
      </c>
      <c r="BB110" s="335">
        <f t="shared" si="111"/>
        <v>827</v>
      </c>
      <c r="BC110" s="336">
        <v>0</v>
      </c>
      <c r="BD110" s="336">
        <v>0</v>
      </c>
      <c r="BE110" s="336">
        <v>0</v>
      </c>
      <c r="BF110" s="336">
        <v>0</v>
      </c>
      <c r="BG110" s="336">
        <v>850.15600000000006</v>
      </c>
      <c r="BH110" s="337">
        <v>850.15600000000006</v>
      </c>
      <c r="BI110" s="336">
        <v>0</v>
      </c>
      <c r="BJ110" s="336">
        <v>0</v>
      </c>
      <c r="BK110" s="336">
        <v>0</v>
      </c>
      <c r="BL110" s="336">
        <v>0</v>
      </c>
      <c r="BM110" s="336">
        <v>9.1441147415142865</v>
      </c>
      <c r="BN110" s="337">
        <f t="shared" si="105"/>
        <v>9.1441147415142865</v>
      </c>
      <c r="BO110" s="336">
        <f t="shared" si="106"/>
        <v>0</v>
      </c>
      <c r="BP110" s="336">
        <f t="shared" si="106"/>
        <v>0</v>
      </c>
      <c r="BQ110" s="336">
        <f t="shared" si="106"/>
        <v>0</v>
      </c>
      <c r="BR110" s="336">
        <f t="shared" si="106"/>
        <v>0</v>
      </c>
      <c r="BS110" s="336">
        <f t="shared" si="106"/>
        <v>859.30011474151434</v>
      </c>
      <c r="BT110" s="337">
        <f t="shared" si="106"/>
        <v>859.30011474151434</v>
      </c>
      <c r="BU110" s="336">
        <v>0</v>
      </c>
      <c r="BV110" s="336" t="e">
        <v>#REF!</v>
      </c>
      <c r="BW110" s="336">
        <v>0</v>
      </c>
      <c r="BX110" s="336">
        <v>0</v>
      </c>
      <c r="BY110" s="336">
        <v>155.25026225950506</v>
      </c>
      <c r="BZ110" s="337" t="e">
        <f t="shared" si="107"/>
        <v>#REF!</v>
      </c>
      <c r="CA110" s="336">
        <f t="shared" si="108"/>
        <v>0</v>
      </c>
      <c r="CB110" s="336" t="e">
        <f t="shared" si="108"/>
        <v>#REF!</v>
      </c>
      <c r="CC110" s="336">
        <f t="shared" si="108"/>
        <v>0</v>
      </c>
      <c r="CD110" s="336">
        <f t="shared" si="108"/>
        <v>0</v>
      </c>
      <c r="CE110" s="336">
        <f t="shared" si="108"/>
        <v>1014.5503770010193</v>
      </c>
      <c r="CF110" s="337" t="e">
        <f t="shared" si="108"/>
        <v>#REF!</v>
      </c>
      <c r="CG110" s="336"/>
      <c r="CH110" s="336"/>
      <c r="CI110" s="336"/>
      <c r="CJ110" s="336"/>
      <c r="CK110" s="336"/>
      <c r="CL110" s="337"/>
      <c r="CM110" s="336">
        <f t="shared" si="109"/>
        <v>0</v>
      </c>
      <c r="CN110" s="336" t="e">
        <f t="shared" si="109"/>
        <v>#REF!</v>
      </c>
      <c r="CO110" s="336">
        <f t="shared" si="109"/>
        <v>0</v>
      </c>
      <c r="CP110" s="336">
        <f t="shared" si="109"/>
        <v>0</v>
      </c>
      <c r="CQ110" s="336">
        <f t="shared" si="109"/>
        <v>1014.5503770010193</v>
      </c>
      <c r="CR110" s="337" t="e">
        <f t="shared" si="109"/>
        <v>#REF!</v>
      </c>
      <c r="CS110" s="682"/>
      <c r="CT110" s="338"/>
      <c r="CU110" s="339">
        <v>0.6</v>
      </c>
      <c r="CV110" s="340">
        <f t="shared" si="110"/>
        <v>0.4</v>
      </c>
      <c r="CW110" s="682"/>
      <c r="CX110" s="341" t="s">
        <v>57</v>
      </c>
      <c r="CY110" s="342" t="s">
        <v>665</v>
      </c>
      <c r="CZ110" s="357" t="s">
        <v>594</v>
      </c>
      <c r="DA110" s="344" t="s">
        <v>666</v>
      </c>
    </row>
    <row r="111" spans="2:105" x14ac:dyDescent="0.2">
      <c r="B111" s="331" t="s">
        <v>669</v>
      </c>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60"/>
      <c r="AL111" s="360"/>
      <c r="AM111" s="360"/>
      <c r="AN111" s="360"/>
      <c r="AO111" s="360"/>
      <c r="AP111" s="359"/>
      <c r="AQ111" s="333"/>
      <c r="AR111" s="333"/>
      <c r="AS111" s="333"/>
      <c r="AT111" s="333"/>
      <c r="AU111" s="333"/>
      <c r="AV111" s="335"/>
      <c r="AW111" s="333">
        <v>0</v>
      </c>
      <c r="AX111" s="333">
        <v>473</v>
      </c>
      <c r="AY111" s="333">
        <v>0</v>
      </c>
      <c r="AZ111" s="333">
        <v>0</v>
      </c>
      <c r="BA111" s="333">
        <v>0</v>
      </c>
      <c r="BB111" s="335">
        <f t="shared" si="111"/>
        <v>473</v>
      </c>
      <c r="BC111" s="336">
        <v>0</v>
      </c>
      <c r="BD111" s="336">
        <v>486.24400000000003</v>
      </c>
      <c r="BE111" s="336">
        <v>0</v>
      </c>
      <c r="BF111" s="336">
        <v>0</v>
      </c>
      <c r="BG111" s="336">
        <v>0</v>
      </c>
      <c r="BH111" s="337">
        <v>486.24400000000003</v>
      </c>
      <c r="BI111" s="336">
        <v>0</v>
      </c>
      <c r="BJ111" s="336">
        <v>1.1145852868481634</v>
      </c>
      <c r="BK111" s="336">
        <v>0</v>
      </c>
      <c r="BL111" s="336">
        <v>0</v>
      </c>
      <c r="BM111" s="336">
        <v>0</v>
      </c>
      <c r="BN111" s="337">
        <f t="shared" si="105"/>
        <v>1.1145852868481634</v>
      </c>
      <c r="BO111" s="336">
        <f t="shared" si="106"/>
        <v>0</v>
      </c>
      <c r="BP111" s="336">
        <f t="shared" si="106"/>
        <v>487.35858528684821</v>
      </c>
      <c r="BQ111" s="336">
        <f t="shared" si="106"/>
        <v>0</v>
      </c>
      <c r="BR111" s="336">
        <f t="shared" si="106"/>
        <v>0</v>
      </c>
      <c r="BS111" s="336">
        <f t="shared" si="106"/>
        <v>0</v>
      </c>
      <c r="BT111" s="337">
        <f t="shared" si="106"/>
        <v>487.35858528684821</v>
      </c>
      <c r="BU111" s="336">
        <v>0</v>
      </c>
      <c r="BV111" s="336" t="e">
        <v>#REF!</v>
      </c>
      <c r="BW111" s="336">
        <v>0</v>
      </c>
      <c r="BX111" s="336">
        <v>0</v>
      </c>
      <c r="BY111" s="336">
        <v>0</v>
      </c>
      <c r="BZ111" s="337" t="e">
        <f t="shared" si="107"/>
        <v>#REF!</v>
      </c>
      <c r="CA111" s="336">
        <f t="shared" si="108"/>
        <v>0</v>
      </c>
      <c r="CB111" s="336" t="e">
        <f t="shared" si="108"/>
        <v>#REF!</v>
      </c>
      <c r="CC111" s="336">
        <f t="shared" si="108"/>
        <v>0</v>
      </c>
      <c r="CD111" s="336">
        <f t="shared" si="108"/>
        <v>0</v>
      </c>
      <c r="CE111" s="336">
        <f t="shared" si="108"/>
        <v>0</v>
      </c>
      <c r="CF111" s="337" t="e">
        <f t="shared" si="108"/>
        <v>#REF!</v>
      </c>
      <c r="CG111" s="336"/>
      <c r="CH111" s="336"/>
      <c r="CI111" s="336"/>
      <c r="CJ111" s="336"/>
      <c r="CK111" s="336"/>
      <c r="CL111" s="337"/>
      <c r="CM111" s="336">
        <f t="shared" si="109"/>
        <v>0</v>
      </c>
      <c r="CN111" s="336" t="e">
        <f t="shared" si="109"/>
        <v>#REF!</v>
      </c>
      <c r="CO111" s="336">
        <f t="shared" si="109"/>
        <v>0</v>
      </c>
      <c r="CP111" s="336">
        <f t="shared" si="109"/>
        <v>0</v>
      </c>
      <c r="CQ111" s="336">
        <f t="shared" si="109"/>
        <v>0</v>
      </c>
      <c r="CR111" s="337" t="e">
        <f t="shared" si="109"/>
        <v>#REF!</v>
      </c>
      <c r="CS111" s="682"/>
      <c r="CT111" s="338"/>
      <c r="CU111" s="339">
        <v>0.6</v>
      </c>
      <c r="CV111" s="340">
        <f t="shared" si="110"/>
        <v>0.4</v>
      </c>
      <c r="CW111" s="682"/>
      <c r="CX111" s="341" t="s">
        <v>57</v>
      </c>
      <c r="CY111" s="342" t="s">
        <v>665</v>
      </c>
      <c r="CZ111" s="357" t="s">
        <v>594</v>
      </c>
      <c r="DA111" s="344" t="s">
        <v>666</v>
      </c>
    </row>
    <row r="112" spans="2:105" x14ac:dyDescent="0.2">
      <c r="B112" s="331" t="s">
        <v>670</v>
      </c>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60"/>
      <c r="AL112" s="360"/>
      <c r="AM112" s="360"/>
      <c r="AN112" s="360"/>
      <c r="AO112" s="360"/>
      <c r="AP112" s="359"/>
      <c r="AQ112" s="333"/>
      <c r="AR112" s="333"/>
      <c r="AS112" s="333"/>
      <c r="AT112" s="333"/>
      <c r="AU112" s="333"/>
      <c r="AV112" s="335"/>
      <c r="AW112" s="333">
        <v>0</v>
      </c>
      <c r="AX112" s="333">
        <v>560</v>
      </c>
      <c r="AY112" s="333">
        <v>0</v>
      </c>
      <c r="AZ112" s="333">
        <v>0</v>
      </c>
      <c r="BA112" s="333">
        <v>0</v>
      </c>
      <c r="BB112" s="335">
        <f t="shared" si="111"/>
        <v>560</v>
      </c>
      <c r="BC112" s="336">
        <v>0</v>
      </c>
      <c r="BD112" s="336">
        <v>575.68000000000006</v>
      </c>
      <c r="BE112" s="336">
        <v>0</v>
      </c>
      <c r="BF112" s="336">
        <v>0</v>
      </c>
      <c r="BG112" s="336">
        <v>0</v>
      </c>
      <c r="BH112" s="337">
        <v>575.68000000000006</v>
      </c>
      <c r="BI112" s="336">
        <v>0</v>
      </c>
      <c r="BJ112" s="336">
        <v>1.3195935742811238</v>
      </c>
      <c r="BK112" s="336">
        <v>0</v>
      </c>
      <c r="BL112" s="336">
        <v>0</v>
      </c>
      <c r="BM112" s="336">
        <v>0</v>
      </c>
      <c r="BN112" s="337">
        <f t="shared" si="105"/>
        <v>1.3195935742811238</v>
      </c>
      <c r="BO112" s="336">
        <f t="shared" si="106"/>
        <v>0</v>
      </c>
      <c r="BP112" s="336">
        <f t="shared" si="106"/>
        <v>576.99959357428122</v>
      </c>
      <c r="BQ112" s="336">
        <f t="shared" si="106"/>
        <v>0</v>
      </c>
      <c r="BR112" s="336">
        <f t="shared" si="106"/>
        <v>0</v>
      </c>
      <c r="BS112" s="336">
        <f t="shared" si="106"/>
        <v>0</v>
      </c>
      <c r="BT112" s="337">
        <f t="shared" si="106"/>
        <v>576.99959357428122</v>
      </c>
      <c r="BU112" s="336">
        <v>0</v>
      </c>
      <c r="BV112" s="336" t="e">
        <v>#REF!</v>
      </c>
      <c r="BW112" s="336">
        <v>0</v>
      </c>
      <c r="BX112" s="336">
        <v>0</v>
      </c>
      <c r="BY112" s="336">
        <v>0</v>
      </c>
      <c r="BZ112" s="337" t="e">
        <f t="shared" si="107"/>
        <v>#REF!</v>
      </c>
      <c r="CA112" s="336">
        <f t="shared" si="108"/>
        <v>0</v>
      </c>
      <c r="CB112" s="336" t="e">
        <f t="shared" si="108"/>
        <v>#REF!</v>
      </c>
      <c r="CC112" s="336">
        <f t="shared" si="108"/>
        <v>0</v>
      </c>
      <c r="CD112" s="336">
        <f t="shared" si="108"/>
        <v>0</v>
      </c>
      <c r="CE112" s="336">
        <f t="shared" si="108"/>
        <v>0</v>
      </c>
      <c r="CF112" s="337" t="e">
        <f t="shared" si="108"/>
        <v>#REF!</v>
      </c>
      <c r="CG112" s="336"/>
      <c r="CH112" s="336"/>
      <c r="CI112" s="336"/>
      <c r="CJ112" s="336"/>
      <c r="CK112" s="336"/>
      <c r="CL112" s="337"/>
      <c r="CM112" s="336">
        <f t="shared" si="109"/>
        <v>0</v>
      </c>
      <c r="CN112" s="336" t="e">
        <f t="shared" si="109"/>
        <v>#REF!</v>
      </c>
      <c r="CO112" s="336">
        <f t="shared" si="109"/>
        <v>0</v>
      </c>
      <c r="CP112" s="336">
        <f t="shared" si="109"/>
        <v>0</v>
      </c>
      <c r="CQ112" s="336">
        <f t="shared" si="109"/>
        <v>0</v>
      </c>
      <c r="CR112" s="337" t="e">
        <f t="shared" si="109"/>
        <v>#REF!</v>
      </c>
      <c r="CS112" s="682"/>
      <c r="CT112" s="338"/>
      <c r="CU112" s="339">
        <v>0.6</v>
      </c>
      <c r="CV112" s="340">
        <f t="shared" si="110"/>
        <v>0.4</v>
      </c>
      <c r="CW112" s="682"/>
      <c r="CX112" s="341" t="s">
        <v>57</v>
      </c>
      <c r="CY112" s="342" t="s">
        <v>665</v>
      </c>
      <c r="CZ112" s="357" t="s">
        <v>594</v>
      </c>
      <c r="DA112" s="344" t="s">
        <v>666</v>
      </c>
    </row>
    <row r="113" spans="2:105" x14ac:dyDescent="0.2">
      <c r="B113" s="331" t="s">
        <v>671</v>
      </c>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60"/>
      <c r="AL113" s="360"/>
      <c r="AM113" s="360"/>
      <c r="AN113" s="360"/>
      <c r="AO113" s="360"/>
      <c r="AP113" s="359"/>
      <c r="AQ113" s="333"/>
      <c r="AR113" s="333"/>
      <c r="AS113" s="333"/>
      <c r="AT113" s="333"/>
      <c r="AU113" s="333"/>
      <c r="AV113" s="335"/>
      <c r="AW113" s="333">
        <v>0</v>
      </c>
      <c r="AX113" s="333">
        <v>1141</v>
      </c>
      <c r="AY113" s="333">
        <v>0</v>
      </c>
      <c r="AZ113" s="333">
        <v>0</v>
      </c>
      <c r="BA113" s="333">
        <v>0</v>
      </c>
      <c r="BB113" s="335">
        <f t="shared" si="111"/>
        <v>1141</v>
      </c>
      <c r="BC113" s="336">
        <v>0</v>
      </c>
      <c r="BD113" s="336">
        <v>1172.9480000000001</v>
      </c>
      <c r="BE113" s="336">
        <v>0</v>
      </c>
      <c r="BF113" s="336">
        <v>0</v>
      </c>
      <c r="BG113" s="336">
        <v>0</v>
      </c>
      <c r="BH113" s="337">
        <v>1172.9480000000001</v>
      </c>
      <c r="BI113" s="336">
        <v>0</v>
      </c>
      <c r="BJ113" s="336">
        <v>2.6886719075977896</v>
      </c>
      <c r="BK113" s="336">
        <v>0</v>
      </c>
      <c r="BL113" s="336">
        <v>0</v>
      </c>
      <c r="BM113" s="336">
        <v>0</v>
      </c>
      <c r="BN113" s="337">
        <f t="shared" si="105"/>
        <v>2.6886719075977896</v>
      </c>
      <c r="BO113" s="336">
        <f t="shared" si="106"/>
        <v>0</v>
      </c>
      <c r="BP113" s="336">
        <f t="shared" si="106"/>
        <v>1175.6366719075979</v>
      </c>
      <c r="BQ113" s="336">
        <f t="shared" si="106"/>
        <v>0</v>
      </c>
      <c r="BR113" s="336">
        <f t="shared" si="106"/>
        <v>0</v>
      </c>
      <c r="BS113" s="336">
        <f t="shared" si="106"/>
        <v>0</v>
      </c>
      <c r="BT113" s="337">
        <f t="shared" si="106"/>
        <v>1175.6366719075979</v>
      </c>
      <c r="BU113" s="336">
        <v>0</v>
      </c>
      <c r="BV113" s="336" t="e">
        <v>#REF!</v>
      </c>
      <c r="BW113" s="336">
        <v>0</v>
      </c>
      <c r="BX113" s="336">
        <v>0</v>
      </c>
      <c r="BY113" s="336">
        <v>0</v>
      </c>
      <c r="BZ113" s="337" t="e">
        <f t="shared" si="107"/>
        <v>#REF!</v>
      </c>
      <c r="CA113" s="336">
        <f t="shared" si="108"/>
        <v>0</v>
      </c>
      <c r="CB113" s="336" t="e">
        <f t="shared" si="108"/>
        <v>#REF!</v>
      </c>
      <c r="CC113" s="336">
        <f t="shared" si="108"/>
        <v>0</v>
      </c>
      <c r="CD113" s="336">
        <f t="shared" si="108"/>
        <v>0</v>
      </c>
      <c r="CE113" s="336">
        <f t="shared" si="108"/>
        <v>0</v>
      </c>
      <c r="CF113" s="337" t="e">
        <f t="shared" si="108"/>
        <v>#REF!</v>
      </c>
      <c r="CG113" s="336"/>
      <c r="CH113" s="336"/>
      <c r="CI113" s="336"/>
      <c r="CJ113" s="336"/>
      <c r="CK113" s="336"/>
      <c r="CL113" s="337"/>
      <c r="CM113" s="336">
        <f t="shared" si="109"/>
        <v>0</v>
      </c>
      <c r="CN113" s="336" t="e">
        <f t="shared" si="109"/>
        <v>#REF!</v>
      </c>
      <c r="CO113" s="336">
        <f t="shared" si="109"/>
        <v>0</v>
      </c>
      <c r="CP113" s="336">
        <f t="shared" si="109"/>
        <v>0</v>
      </c>
      <c r="CQ113" s="336">
        <f t="shared" si="109"/>
        <v>0</v>
      </c>
      <c r="CR113" s="337" t="e">
        <f t="shared" si="109"/>
        <v>#REF!</v>
      </c>
      <c r="CS113" s="682"/>
      <c r="CT113" s="338"/>
      <c r="CU113" s="339">
        <v>0.6</v>
      </c>
      <c r="CV113" s="340">
        <f t="shared" si="110"/>
        <v>0.4</v>
      </c>
      <c r="CW113" s="682"/>
      <c r="CX113" s="341" t="s">
        <v>57</v>
      </c>
      <c r="CY113" s="342" t="s">
        <v>665</v>
      </c>
      <c r="CZ113" s="357" t="s">
        <v>594</v>
      </c>
      <c r="DA113" s="344" t="s">
        <v>666</v>
      </c>
    </row>
    <row r="114" spans="2:105" x14ac:dyDescent="0.2">
      <c r="B114" s="363" t="s">
        <v>672</v>
      </c>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76"/>
      <c r="AL114" s="376"/>
      <c r="AM114" s="376"/>
      <c r="AN114" s="376"/>
      <c r="AO114" s="376"/>
      <c r="AP114" s="377"/>
      <c r="AQ114" s="378"/>
      <c r="AR114" s="376"/>
      <c r="AS114" s="376"/>
      <c r="AT114" s="376"/>
      <c r="AU114" s="376"/>
      <c r="AV114" s="377"/>
      <c r="AW114" s="376"/>
      <c r="AX114" s="376"/>
      <c r="AY114" s="376"/>
      <c r="AZ114" s="376"/>
      <c r="BA114" s="376"/>
      <c r="BB114" s="377"/>
      <c r="BC114" s="324"/>
      <c r="BD114" s="325"/>
      <c r="BE114" s="325"/>
      <c r="BF114" s="325"/>
      <c r="BG114" s="325"/>
      <c r="BH114" s="326"/>
      <c r="BI114" s="324"/>
      <c r="BJ114" s="325"/>
      <c r="BK114" s="325"/>
      <c r="BL114" s="325"/>
      <c r="BM114" s="325"/>
      <c r="BN114" s="326"/>
      <c r="BO114" s="325"/>
      <c r="BP114" s="325"/>
      <c r="BQ114" s="325"/>
      <c r="BR114" s="325"/>
      <c r="BS114" s="325"/>
      <c r="BT114" s="326"/>
      <c r="BU114" s="325"/>
      <c r="BV114" s="325"/>
      <c r="BW114" s="325"/>
      <c r="BX114" s="325"/>
      <c r="BY114" s="325"/>
      <c r="BZ114" s="326"/>
      <c r="CA114" s="325"/>
      <c r="CB114" s="325"/>
      <c r="CC114" s="325"/>
      <c r="CD114" s="325"/>
      <c r="CE114" s="325"/>
      <c r="CF114" s="326"/>
      <c r="CG114" s="325"/>
      <c r="CH114" s="325"/>
      <c r="CI114" s="325"/>
      <c r="CJ114" s="325"/>
      <c r="CK114" s="325"/>
      <c r="CL114" s="326"/>
      <c r="CM114" s="325"/>
      <c r="CN114" s="325"/>
      <c r="CO114" s="325"/>
      <c r="CP114" s="325"/>
      <c r="CQ114" s="325"/>
      <c r="CR114" s="326"/>
      <c r="CS114" s="682"/>
      <c r="CT114" s="324"/>
      <c r="CU114" s="325"/>
      <c r="CV114" s="326"/>
      <c r="CW114" s="682"/>
      <c r="CX114" s="351"/>
      <c r="CY114" s="802"/>
      <c r="CZ114" s="328"/>
      <c r="DA114" s="328"/>
    </row>
    <row r="115" spans="2:105" x14ac:dyDescent="0.2">
      <c r="B115" s="331" t="s">
        <v>673</v>
      </c>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160"/>
      <c r="AL115" s="160"/>
      <c r="AM115" s="160"/>
      <c r="AN115" s="160"/>
      <c r="AO115" s="160"/>
      <c r="AP115" s="332"/>
      <c r="AQ115" s="374"/>
      <c r="AR115" s="333"/>
      <c r="AS115" s="333"/>
      <c r="AT115" s="333"/>
      <c r="AU115" s="333"/>
      <c r="AV115" s="335"/>
      <c r="AW115" s="333">
        <v>1026</v>
      </c>
      <c r="AX115" s="333">
        <v>367</v>
      </c>
      <c r="AY115" s="333">
        <v>0</v>
      </c>
      <c r="AZ115" s="333">
        <v>0</v>
      </c>
      <c r="BA115" s="333">
        <v>0</v>
      </c>
      <c r="BB115" s="335">
        <f t="shared" ref="BB115:BB118" si="112">SUM(AW115:BA115)</f>
        <v>1393</v>
      </c>
      <c r="BC115" s="336">
        <v>1054.7280000000001</v>
      </c>
      <c r="BD115" s="336">
        <v>377.27600000000001</v>
      </c>
      <c r="BE115" s="336">
        <v>0</v>
      </c>
      <c r="BF115" s="336">
        <v>0</v>
      </c>
      <c r="BG115" s="336">
        <v>0</v>
      </c>
      <c r="BH115" s="337">
        <v>1432.0040000000001</v>
      </c>
      <c r="BI115" s="336">
        <v>9.3700445252252185E-2</v>
      </c>
      <c r="BJ115" s="336">
        <v>0.86480507457352207</v>
      </c>
      <c r="BK115" s="336">
        <v>0</v>
      </c>
      <c r="BL115" s="336">
        <v>0</v>
      </c>
      <c r="BM115" s="336">
        <v>0</v>
      </c>
      <c r="BN115" s="337">
        <f t="shared" ref="BN115:BN118" si="113">SUM(BI115:BM115)</f>
        <v>0.95850551982577425</v>
      </c>
      <c r="BO115" s="336">
        <f t="shared" ref="BO115:BT118" si="114">BC115+BI115</f>
        <v>1054.8217004452524</v>
      </c>
      <c r="BP115" s="336">
        <f t="shared" si="114"/>
        <v>378.14080507457351</v>
      </c>
      <c r="BQ115" s="336">
        <f t="shared" si="114"/>
        <v>0</v>
      </c>
      <c r="BR115" s="336">
        <f t="shared" si="114"/>
        <v>0</v>
      </c>
      <c r="BS115" s="336">
        <f t="shared" si="114"/>
        <v>0</v>
      </c>
      <c r="BT115" s="337">
        <f t="shared" si="114"/>
        <v>1432.962505519826</v>
      </c>
      <c r="BU115" s="336">
        <v>117.42178713328647</v>
      </c>
      <c r="BV115" s="336" t="e">
        <v>#REF!</v>
      </c>
      <c r="BW115" s="336">
        <v>0</v>
      </c>
      <c r="BX115" s="336">
        <v>0</v>
      </c>
      <c r="BY115" s="336">
        <v>0</v>
      </c>
      <c r="BZ115" s="337" t="e">
        <f t="shared" ref="BZ115:BZ118" si="115">SUM(BU115:BY115)</f>
        <v>#REF!</v>
      </c>
      <c r="CA115" s="336">
        <f t="shared" ref="CA115:CF118" si="116">BU115+BO115</f>
        <v>1172.2434875785389</v>
      </c>
      <c r="CB115" s="336" t="e">
        <f t="shared" si="116"/>
        <v>#REF!</v>
      </c>
      <c r="CC115" s="336">
        <f t="shared" si="116"/>
        <v>0</v>
      </c>
      <c r="CD115" s="336">
        <f t="shared" si="116"/>
        <v>0</v>
      </c>
      <c r="CE115" s="336">
        <f t="shared" si="116"/>
        <v>0</v>
      </c>
      <c r="CF115" s="337" t="e">
        <f t="shared" si="116"/>
        <v>#REF!</v>
      </c>
      <c r="CG115" s="336"/>
      <c r="CH115" s="336"/>
      <c r="CI115" s="336"/>
      <c r="CJ115" s="336"/>
      <c r="CK115" s="336"/>
      <c r="CL115" s="337"/>
      <c r="CM115" s="336">
        <f t="shared" ref="CM115:CR118" si="117">CA115-CG115</f>
        <v>1172.2434875785389</v>
      </c>
      <c r="CN115" s="336" t="e">
        <f t="shared" si="117"/>
        <v>#REF!</v>
      </c>
      <c r="CO115" s="336">
        <f t="shared" si="117"/>
        <v>0</v>
      </c>
      <c r="CP115" s="336">
        <f t="shared" si="117"/>
        <v>0</v>
      </c>
      <c r="CQ115" s="336">
        <f t="shared" si="117"/>
        <v>0</v>
      </c>
      <c r="CR115" s="337" t="e">
        <f t="shared" si="117"/>
        <v>#REF!</v>
      </c>
      <c r="CS115" s="682"/>
      <c r="CT115" s="338"/>
      <c r="CU115" s="339">
        <v>0.6</v>
      </c>
      <c r="CV115" s="340">
        <f t="shared" ref="CV115:CV118" si="118">1-CT115-CU115</f>
        <v>0.4</v>
      </c>
      <c r="CW115" s="682"/>
      <c r="CX115" s="341" t="s">
        <v>57</v>
      </c>
      <c r="CY115" s="342" t="s">
        <v>599</v>
      </c>
      <c r="CZ115" s="357" t="s">
        <v>110</v>
      </c>
      <c r="DA115" s="344" t="s">
        <v>674</v>
      </c>
    </row>
    <row r="116" spans="2:105" x14ac:dyDescent="0.2">
      <c r="B116" s="331" t="s">
        <v>675</v>
      </c>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160"/>
      <c r="AL116" s="160"/>
      <c r="AM116" s="160"/>
      <c r="AN116" s="160"/>
      <c r="AO116" s="160"/>
      <c r="AP116" s="332"/>
      <c r="AQ116" s="374"/>
      <c r="AR116" s="333"/>
      <c r="AS116" s="333"/>
      <c r="AT116" s="333"/>
      <c r="AU116" s="333"/>
      <c r="AV116" s="335"/>
      <c r="AW116" s="333">
        <v>0</v>
      </c>
      <c r="AX116" s="333">
        <v>437.06</v>
      </c>
      <c r="AY116" s="333">
        <v>437.06</v>
      </c>
      <c r="AZ116" s="333">
        <v>437.06</v>
      </c>
      <c r="BA116" s="333">
        <v>0</v>
      </c>
      <c r="BB116" s="335">
        <f t="shared" si="112"/>
        <v>1311.18</v>
      </c>
      <c r="BC116" s="336">
        <v>0</v>
      </c>
      <c r="BD116" s="336">
        <v>449.29768000000001</v>
      </c>
      <c r="BE116" s="336">
        <v>449.29768000000001</v>
      </c>
      <c r="BF116" s="336">
        <v>449.29768000000001</v>
      </c>
      <c r="BG116" s="336">
        <v>0</v>
      </c>
      <c r="BH116" s="337">
        <v>1347.8930400000002</v>
      </c>
      <c r="BI116" s="336">
        <v>0</v>
      </c>
      <c r="BJ116" s="336">
        <v>1.0298956563844783</v>
      </c>
      <c r="BK116" s="336">
        <v>2.4048306572648457</v>
      </c>
      <c r="BL116" s="336">
        <v>3.8569731893079351</v>
      </c>
      <c r="BM116" s="336">
        <v>0</v>
      </c>
      <c r="BN116" s="337">
        <f t="shared" si="113"/>
        <v>7.2916995029572593</v>
      </c>
      <c r="BO116" s="336">
        <f t="shared" si="114"/>
        <v>0</v>
      </c>
      <c r="BP116" s="336">
        <f t="shared" si="114"/>
        <v>450.32757565638451</v>
      </c>
      <c r="BQ116" s="336">
        <f t="shared" si="114"/>
        <v>451.70251065726484</v>
      </c>
      <c r="BR116" s="336">
        <f t="shared" si="114"/>
        <v>453.15465318930796</v>
      </c>
      <c r="BS116" s="336">
        <f t="shared" si="114"/>
        <v>0</v>
      </c>
      <c r="BT116" s="337">
        <f t="shared" si="114"/>
        <v>1355.1847395029574</v>
      </c>
      <c r="BU116" s="336">
        <v>0</v>
      </c>
      <c r="BV116" s="336" t="e">
        <v>#REF!</v>
      </c>
      <c r="BW116" s="336">
        <v>91.960683218336825</v>
      </c>
      <c r="BX116" s="336">
        <v>149.95672731680008</v>
      </c>
      <c r="BY116" s="336">
        <v>0</v>
      </c>
      <c r="BZ116" s="337" t="e">
        <f t="shared" si="115"/>
        <v>#REF!</v>
      </c>
      <c r="CA116" s="336">
        <f t="shared" si="116"/>
        <v>0</v>
      </c>
      <c r="CB116" s="336" t="e">
        <f t="shared" si="116"/>
        <v>#REF!</v>
      </c>
      <c r="CC116" s="336">
        <f t="shared" si="116"/>
        <v>543.66319387560168</v>
      </c>
      <c r="CD116" s="336">
        <f t="shared" si="116"/>
        <v>603.11138050610805</v>
      </c>
      <c r="CE116" s="336">
        <f t="shared" si="116"/>
        <v>0</v>
      </c>
      <c r="CF116" s="337" t="e">
        <f t="shared" si="116"/>
        <v>#REF!</v>
      </c>
      <c r="CG116" s="336"/>
      <c r="CH116" s="336"/>
      <c r="CI116" s="336"/>
      <c r="CJ116" s="336"/>
      <c r="CK116" s="336"/>
      <c r="CL116" s="337"/>
      <c r="CM116" s="336">
        <f t="shared" si="117"/>
        <v>0</v>
      </c>
      <c r="CN116" s="336" t="e">
        <f t="shared" si="117"/>
        <v>#REF!</v>
      </c>
      <c r="CO116" s="336">
        <f t="shared" si="117"/>
        <v>543.66319387560168</v>
      </c>
      <c r="CP116" s="336">
        <f t="shared" si="117"/>
        <v>603.11138050610805</v>
      </c>
      <c r="CQ116" s="336">
        <f t="shared" si="117"/>
        <v>0</v>
      </c>
      <c r="CR116" s="337" t="e">
        <f t="shared" si="117"/>
        <v>#REF!</v>
      </c>
      <c r="CS116" s="682"/>
      <c r="CT116" s="338"/>
      <c r="CU116" s="339">
        <v>0.6</v>
      </c>
      <c r="CV116" s="340">
        <f t="shared" si="118"/>
        <v>0.4</v>
      </c>
      <c r="CW116" s="682"/>
      <c r="CX116" s="341" t="s">
        <v>57</v>
      </c>
      <c r="CY116" s="342" t="s">
        <v>599</v>
      </c>
      <c r="CZ116" s="357" t="s">
        <v>110</v>
      </c>
      <c r="DA116" s="344" t="s">
        <v>676</v>
      </c>
    </row>
    <row r="117" spans="2:105" x14ac:dyDescent="0.2">
      <c r="B117" s="331" t="s">
        <v>677</v>
      </c>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160"/>
      <c r="AL117" s="160"/>
      <c r="AM117" s="160"/>
      <c r="AN117" s="160"/>
      <c r="AO117" s="160"/>
      <c r="AP117" s="332"/>
      <c r="AQ117" s="374"/>
      <c r="AR117" s="333"/>
      <c r="AS117" s="333"/>
      <c r="AT117" s="333"/>
      <c r="AU117" s="333"/>
      <c r="AV117" s="335"/>
      <c r="AW117" s="333">
        <v>843.84100000000001</v>
      </c>
      <c r="AX117" s="333">
        <v>402.5</v>
      </c>
      <c r="AY117" s="333">
        <v>0</v>
      </c>
      <c r="AZ117" s="333">
        <v>0</v>
      </c>
      <c r="BA117" s="333">
        <v>0</v>
      </c>
      <c r="BB117" s="335">
        <f>SUM(AW117:BA117)</f>
        <v>1246.3409999999999</v>
      </c>
      <c r="BC117" s="336">
        <v>867.46854800000006</v>
      </c>
      <c r="BD117" s="336">
        <v>413.77</v>
      </c>
      <c r="BE117" s="336">
        <v>0</v>
      </c>
      <c r="BF117" s="336">
        <v>0</v>
      </c>
      <c r="BG117" s="336">
        <v>0</v>
      </c>
      <c r="BH117" s="337">
        <v>1281.2385479999998</v>
      </c>
      <c r="BI117" s="336">
        <v>7.706459787729604E-2</v>
      </c>
      <c r="BJ117" s="336">
        <v>0.94845788151455757</v>
      </c>
      <c r="BK117" s="336">
        <v>0</v>
      </c>
      <c r="BL117" s="336">
        <v>0</v>
      </c>
      <c r="BM117" s="336">
        <v>0</v>
      </c>
      <c r="BN117" s="337">
        <f t="shared" si="113"/>
        <v>1.0255224793918536</v>
      </c>
      <c r="BO117" s="336">
        <f t="shared" si="114"/>
        <v>867.54561259787738</v>
      </c>
      <c r="BP117" s="336">
        <f t="shared" si="114"/>
        <v>414.71845788151455</v>
      </c>
      <c r="BQ117" s="336">
        <f t="shared" si="114"/>
        <v>0</v>
      </c>
      <c r="BR117" s="336">
        <f t="shared" si="114"/>
        <v>0</v>
      </c>
      <c r="BS117" s="336">
        <f t="shared" si="114"/>
        <v>0</v>
      </c>
      <c r="BT117" s="337">
        <f t="shared" si="114"/>
        <v>1282.2640704793916</v>
      </c>
      <c r="BU117" s="336">
        <v>96.574384284931384</v>
      </c>
      <c r="BV117" s="336" t="e">
        <v>#REF!</v>
      </c>
      <c r="BW117" s="336">
        <v>0</v>
      </c>
      <c r="BX117" s="336">
        <v>0</v>
      </c>
      <c r="BY117" s="336">
        <v>0</v>
      </c>
      <c r="BZ117" s="337" t="e">
        <f t="shared" si="115"/>
        <v>#REF!</v>
      </c>
      <c r="CA117" s="336">
        <f t="shared" si="116"/>
        <v>964.11999688280878</v>
      </c>
      <c r="CB117" s="336" t="e">
        <f t="shared" si="116"/>
        <v>#REF!</v>
      </c>
      <c r="CC117" s="336">
        <f t="shared" si="116"/>
        <v>0</v>
      </c>
      <c r="CD117" s="336">
        <f t="shared" si="116"/>
        <v>0</v>
      </c>
      <c r="CE117" s="336">
        <f t="shared" si="116"/>
        <v>0</v>
      </c>
      <c r="CF117" s="337" t="e">
        <f t="shared" si="116"/>
        <v>#REF!</v>
      </c>
      <c r="CG117" s="336"/>
      <c r="CH117" s="336"/>
      <c r="CI117" s="336"/>
      <c r="CJ117" s="336"/>
      <c r="CK117" s="336"/>
      <c r="CL117" s="337"/>
      <c r="CM117" s="336">
        <f t="shared" si="117"/>
        <v>964.11999688280878</v>
      </c>
      <c r="CN117" s="336" t="e">
        <f t="shared" si="117"/>
        <v>#REF!</v>
      </c>
      <c r="CO117" s="336">
        <f t="shared" si="117"/>
        <v>0</v>
      </c>
      <c r="CP117" s="336">
        <f t="shared" si="117"/>
        <v>0</v>
      </c>
      <c r="CQ117" s="336">
        <f t="shared" si="117"/>
        <v>0</v>
      </c>
      <c r="CR117" s="337" t="e">
        <f t="shared" si="117"/>
        <v>#REF!</v>
      </c>
      <c r="CS117" s="682"/>
      <c r="CT117" s="338"/>
      <c r="CU117" s="339">
        <v>0.6</v>
      </c>
      <c r="CV117" s="340">
        <f t="shared" si="118"/>
        <v>0.4</v>
      </c>
      <c r="CW117" s="682"/>
      <c r="CX117" s="341" t="s">
        <v>57</v>
      </c>
      <c r="CY117" s="342" t="s">
        <v>599</v>
      </c>
      <c r="CZ117" s="357" t="s">
        <v>110</v>
      </c>
      <c r="DA117" s="344" t="s">
        <v>678</v>
      </c>
    </row>
    <row r="118" spans="2:105" x14ac:dyDescent="0.2">
      <c r="B118" s="331" t="s">
        <v>679</v>
      </c>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160"/>
      <c r="AL118" s="160"/>
      <c r="AM118" s="160"/>
      <c r="AN118" s="160"/>
      <c r="AO118" s="160"/>
      <c r="AP118" s="332"/>
      <c r="AQ118" s="374"/>
      <c r="AR118" s="333"/>
      <c r="AS118" s="333"/>
      <c r="AT118" s="333"/>
      <c r="AU118" s="333"/>
      <c r="AV118" s="335"/>
      <c r="AW118" s="333">
        <v>0</v>
      </c>
      <c r="AX118" s="333">
        <v>0</v>
      </c>
      <c r="AY118" s="333">
        <v>0</v>
      </c>
      <c r="AZ118" s="333">
        <v>0</v>
      </c>
      <c r="BA118" s="333">
        <v>6443</v>
      </c>
      <c r="BB118" s="335">
        <f t="shared" si="112"/>
        <v>6443</v>
      </c>
      <c r="BC118" s="336">
        <v>0</v>
      </c>
      <c r="BD118" s="336">
        <v>0</v>
      </c>
      <c r="BE118" s="336">
        <v>0</v>
      </c>
      <c r="BF118" s="336">
        <v>0</v>
      </c>
      <c r="BG118" s="336">
        <v>6623.4040000000005</v>
      </c>
      <c r="BH118" s="337">
        <v>6623.4040000000005</v>
      </c>
      <c r="BI118" s="336">
        <v>0</v>
      </c>
      <c r="BJ118" s="336">
        <v>0</v>
      </c>
      <c r="BK118" s="336">
        <v>0</v>
      </c>
      <c r="BL118" s="336">
        <v>0</v>
      </c>
      <c r="BM118" s="336">
        <v>71.240062006743102</v>
      </c>
      <c r="BN118" s="337">
        <f t="shared" si="113"/>
        <v>71.240062006743102</v>
      </c>
      <c r="BO118" s="336">
        <f t="shared" si="114"/>
        <v>0</v>
      </c>
      <c r="BP118" s="336">
        <f t="shared" si="114"/>
        <v>0</v>
      </c>
      <c r="BQ118" s="336">
        <f t="shared" si="114"/>
        <v>0</v>
      </c>
      <c r="BR118" s="336">
        <f t="shared" si="114"/>
        <v>0</v>
      </c>
      <c r="BS118" s="336">
        <f t="shared" si="114"/>
        <v>6694.6440620067433</v>
      </c>
      <c r="BT118" s="337">
        <f t="shared" si="114"/>
        <v>6694.6440620067433</v>
      </c>
      <c r="BU118" s="336">
        <v>0</v>
      </c>
      <c r="BV118" s="336" t="e">
        <v>#REF!</v>
      </c>
      <c r="BW118" s="336">
        <v>0</v>
      </c>
      <c r="BX118" s="336">
        <v>0</v>
      </c>
      <c r="BY118" s="336">
        <v>1209.5253201184898</v>
      </c>
      <c r="BZ118" s="337" t="e">
        <f t="shared" si="115"/>
        <v>#REF!</v>
      </c>
      <c r="CA118" s="336">
        <f t="shared" si="116"/>
        <v>0</v>
      </c>
      <c r="CB118" s="336" t="e">
        <f t="shared" si="116"/>
        <v>#REF!</v>
      </c>
      <c r="CC118" s="336">
        <f t="shared" si="116"/>
        <v>0</v>
      </c>
      <c r="CD118" s="336">
        <f t="shared" si="116"/>
        <v>0</v>
      </c>
      <c r="CE118" s="336">
        <f t="shared" si="116"/>
        <v>7904.1693821252329</v>
      </c>
      <c r="CF118" s="337" t="e">
        <f t="shared" si="116"/>
        <v>#REF!</v>
      </c>
      <c r="CG118" s="336"/>
      <c r="CH118" s="336"/>
      <c r="CI118" s="336"/>
      <c r="CJ118" s="336"/>
      <c r="CK118" s="336"/>
      <c r="CL118" s="337"/>
      <c r="CM118" s="336">
        <f t="shared" si="117"/>
        <v>0</v>
      </c>
      <c r="CN118" s="336" t="e">
        <f t="shared" si="117"/>
        <v>#REF!</v>
      </c>
      <c r="CO118" s="336">
        <f t="shared" si="117"/>
        <v>0</v>
      </c>
      <c r="CP118" s="336">
        <f t="shared" si="117"/>
        <v>0</v>
      </c>
      <c r="CQ118" s="336">
        <f t="shared" si="117"/>
        <v>7904.1693821252329</v>
      </c>
      <c r="CR118" s="337" t="e">
        <f t="shared" si="117"/>
        <v>#REF!</v>
      </c>
      <c r="CS118" s="682"/>
      <c r="CT118" s="338"/>
      <c r="CU118" s="339">
        <v>0.6</v>
      </c>
      <c r="CV118" s="340">
        <f t="shared" si="118"/>
        <v>0.4</v>
      </c>
      <c r="CW118" s="682"/>
      <c r="CX118" s="341" t="s">
        <v>57</v>
      </c>
      <c r="CY118" s="342" t="s">
        <v>599</v>
      </c>
      <c r="CZ118" s="357" t="s">
        <v>110</v>
      </c>
      <c r="DA118" s="344" t="s">
        <v>666</v>
      </c>
    </row>
    <row r="119" spans="2:105" x14ac:dyDescent="0.2">
      <c r="B119" s="363" t="s">
        <v>680</v>
      </c>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84"/>
      <c r="AL119" s="376"/>
      <c r="AM119" s="376"/>
      <c r="AN119" s="376"/>
      <c r="AO119" s="376"/>
      <c r="AP119" s="377"/>
      <c r="AQ119" s="378"/>
      <c r="AR119" s="376"/>
      <c r="AS119" s="376"/>
      <c r="AT119" s="376"/>
      <c r="AU119" s="376"/>
      <c r="AV119" s="377"/>
      <c r="AW119" s="378"/>
      <c r="AX119" s="376"/>
      <c r="AY119" s="376"/>
      <c r="AZ119" s="376"/>
      <c r="BA119" s="376"/>
      <c r="BB119" s="377"/>
      <c r="BC119" s="324"/>
      <c r="BD119" s="325"/>
      <c r="BE119" s="325"/>
      <c r="BF119" s="325"/>
      <c r="BG119" s="325"/>
      <c r="BH119" s="326"/>
      <c r="BI119" s="324"/>
      <c r="BJ119" s="325"/>
      <c r="BK119" s="325"/>
      <c r="BL119" s="325"/>
      <c r="BM119" s="325"/>
      <c r="BN119" s="326"/>
      <c r="BO119" s="325"/>
      <c r="BP119" s="325"/>
      <c r="BQ119" s="325"/>
      <c r="BR119" s="325"/>
      <c r="BS119" s="325"/>
      <c r="BT119" s="326"/>
      <c r="BU119" s="325"/>
      <c r="BV119" s="325"/>
      <c r="BW119" s="325"/>
      <c r="BX119" s="325"/>
      <c r="BY119" s="325"/>
      <c r="BZ119" s="326"/>
      <c r="CA119" s="325"/>
      <c r="CB119" s="325"/>
      <c r="CC119" s="325"/>
      <c r="CD119" s="325"/>
      <c r="CE119" s="325"/>
      <c r="CF119" s="326"/>
      <c r="CG119" s="325"/>
      <c r="CH119" s="325"/>
      <c r="CI119" s="325"/>
      <c r="CJ119" s="325"/>
      <c r="CK119" s="325"/>
      <c r="CL119" s="326"/>
      <c r="CM119" s="325"/>
      <c r="CN119" s="325"/>
      <c r="CO119" s="325"/>
      <c r="CP119" s="325"/>
      <c r="CQ119" s="325"/>
      <c r="CR119" s="326"/>
      <c r="CS119" s="682"/>
      <c r="CT119" s="324"/>
      <c r="CU119" s="325"/>
      <c r="CV119" s="326"/>
      <c r="CW119" s="682"/>
      <c r="CX119" s="351"/>
      <c r="CY119" s="802"/>
      <c r="CZ119" s="328"/>
      <c r="DA119" s="328"/>
    </row>
    <row r="120" spans="2:105" x14ac:dyDescent="0.2">
      <c r="B120" s="331" t="s">
        <v>384</v>
      </c>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160"/>
      <c r="AL120" s="160"/>
      <c r="AM120" s="160"/>
      <c r="AN120" s="160"/>
      <c r="AO120" s="160"/>
      <c r="AP120" s="332"/>
      <c r="AQ120" s="374"/>
      <c r="AR120" s="333"/>
      <c r="AS120" s="333"/>
      <c r="AT120" s="333"/>
      <c r="AU120" s="333"/>
      <c r="AV120" s="335"/>
      <c r="AW120" s="333">
        <f>4841.6</f>
        <v>4841.6000000000004</v>
      </c>
      <c r="AX120" s="333">
        <f>6738.3</f>
        <v>6738.3</v>
      </c>
      <c r="AY120" s="333">
        <f>7445.2</f>
        <v>7445.2</v>
      </c>
      <c r="AZ120" s="333">
        <f>5244.1</f>
        <v>5244.1</v>
      </c>
      <c r="BA120" s="333">
        <f>4615.2</f>
        <v>4615.2</v>
      </c>
      <c r="BB120" s="335">
        <f t="shared" ref="BB120:BB122" si="119">SUM(AW120:BA120)</f>
        <v>28884.400000000005</v>
      </c>
      <c r="BC120" s="336">
        <v>4977.1648000000005</v>
      </c>
      <c r="BD120" s="336">
        <v>6926.9724000000006</v>
      </c>
      <c r="BE120" s="336">
        <v>7653.6656000000003</v>
      </c>
      <c r="BF120" s="336">
        <v>5390.9348000000009</v>
      </c>
      <c r="BG120" s="336">
        <v>4744.4255999999996</v>
      </c>
      <c r="BH120" s="337">
        <v>29693.163200000006</v>
      </c>
      <c r="BI120" s="336">
        <v>43.50798843682135</v>
      </c>
      <c r="BJ120" s="336">
        <v>112.44971340710455</v>
      </c>
      <c r="BK120" s="336">
        <v>193.40576328467847</v>
      </c>
      <c r="BL120" s="336">
        <v>163.39234629854698</v>
      </c>
      <c r="BM120" s="336">
        <v>163.85806251443245</v>
      </c>
      <c r="BN120" s="337">
        <f t="shared" ref="BN120:BN123" si="120">SUM(BI120:BM120)</f>
        <v>676.61387394158373</v>
      </c>
      <c r="BO120" s="336">
        <f t="shared" ref="BO120:BT123" si="121">BC120+BI120</f>
        <v>5020.672788436822</v>
      </c>
      <c r="BP120" s="336">
        <f t="shared" si="121"/>
        <v>7039.4221134071049</v>
      </c>
      <c r="BQ120" s="336">
        <f t="shared" si="121"/>
        <v>7847.0713632846791</v>
      </c>
      <c r="BR120" s="336">
        <f t="shared" si="121"/>
        <v>5554.3271462985476</v>
      </c>
      <c r="BS120" s="336">
        <f t="shared" si="121"/>
        <v>4908.2836625144319</v>
      </c>
      <c r="BT120" s="337">
        <f t="shared" si="121"/>
        <v>30369.77707394159</v>
      </c>
      <c r="BU120" s="336"/>
      <c r="BV120" s="336"/>
      <c r="BW120" s="336"/>
      <c r="BX120" s="336"/>
      <c r="BY120" s="336"/>
      <c r="BZ120" s="337">
        <f t="shared" ref="BZ120:BZ123" si="122">SUM(BU120:BY120)</f>
        <v>0</v>
      </c>
      <c r="CA120" s="336">
        <f t="shared" ref="CA120:CF123" si="123">BU120+BO120</f>
        <v>5020.672788436822</v>
      </c>
      <c r="CB120" s="336">
        <f t="shared" si="123"/>
        <v>7039.4221134071049</v>
      </c>
      <c r="CC120" s="336">
        <f t="shared" si="123"/>
        <v>7847.0713632846791</v>
      </c>
      <c r="CD120" s="336">
        <f t="shared" si="123"/>
        <v>5554.3271462985476</v>
      </c>
      <c r="CE120" s="336">
        <f t="shared" si="123"/>
        <v>4908.2836625144319</v>
      </c>
      <c r="CF120" s="337">
        <f t="shared" si="123"/>
        <v>30369.77707394159</v>
      </c>
      <c r="CG120" s="336"/>
      <c r="CH120" s="336"/>
      <c r="CI120" s="336"/>
      <c r="CJ120" s="336"/>
      <c r="CK120" s="336"/>
      <c r="CL120" s="337"/>
      <c r="CM120" s="336">
        <f t="shared" ref="CM120:CR123" si="124">CA120-CG120</f>
        <v>5020.672788436822</v>
      </c>
      <c r="CN120" s="336">
        <f t="shared" si="124"/>
        <v>7039.4221134071049</v>
      </c>
      <c r="CO120" s="336">
        <f t="shared" si="124"/>
        <v>7847.0713632846791</v>
      </c>
      <c r="CP120" s="336">
        <f t="shared" si="124"/>
        <v>5554.3271462985476</v>
      </c>
      <c r="CQ120" s="336">
        <f t="shared" si="124"/>
        <v>4908.2836625144319</v>
      </c>
      <c r="CR120" s="337">
        <f t="shared" si="124"/>
        <v>30369.77707394159</v>
      </c>
      <c r="CS120" s="682"/>
      <c r="CT120" s="338">
        <v>0.85</v>
      </c>
      <c r="CU120" s="339">
        <v>0</v>
      </c>
      <c r="CV120" s="340">
        <f t="shared" ref="CV120:CV123" si="125">1-CT120-CU120</f>
        <v>0.15000000000000002</v>
      </c>
      <c r="CW120" s="682"/>
      <c r="CX120" s="341" t="s">
        <v>501</v>
      </c>
      <c r="CY120" s="342" t="s">
        <v>634</v>
      </c>
      <c r="CZ120" s="357" t="s">
        <v>635</v>
      </c>
      <c r="DA120" s="344" t="s">
        <v>681</v>
      </c>
    </row>
    <row r="121" spans="2:105" x14ac:dyDescent="0.2">
      <c r="B121" s="331" t="s">
        <v>682</v>
      </c>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160"/>
      <c r="AL121" s="160"/>
      <c r="AM121" s="160"/>
      <c r="AN121" s="160"/>
      <c r="AO121" s="160"/>
      <c r="AP121" s="332"/>
      <c r="AQ121" s="374"/>
      <c r="AR121" s="333"/>
      <c r="AS121" s="333"/>
      <c r="AT121" s="333"/>
      <c r="AU121" s="333"/>
      <c r="AV121" s="335"/>
      <c r="AW121" s="333">
        <f>1425.4</f>
        <v>1425.4</v>
      </c>
      <c r="AX121" s="333">
        <f>885.4</f>
        <v>885.4</v>
      </c>
      <c r="AY121" s="333">
        <f>908.9</f>
        <v>908.9</v>
      </c>
      <c r="AZ121" s="333">
        <v>0</v>
      </c>
      <c r="BA121" s="333">
        <v>0</v>
      </c>
      <c r="BB121" s="335">
        <f t="shared" si="119"/>
        <v>3219.7000000000003</v>
      </c>
      <c r="BC121" s="336">
        <v>1465.3112000000001</v>
      </c>
      <c r="BD121" s="336">
        <v>910.19119999999998</v>
      </c>
      <c r="BE121" s="336">
        <v>934.3492</v>
      </c>
      <c r="BF121" s="336">
        <v>0</v>
      </c>
      <c r="BG121" s="336">
        <v>0</v>
      </c>
      <c r="BH121" s="337">
        <v>3309.8516000000004</v>
      </c>
      <c r="BI121" s="336">
        <v>14.326842808443514</v>
      </c>
      <c r="BJ121" s="336">
        <v>16.687861543974542</v>
      </c>
      <c r="BK121" s="336">
        <v>26.805199195195929</v>
      </c>
      <c r="BL121" s="336">
        <v>0</v>
      </c>
      <c r="BM121" s="336">
        <v>0</v>
      </c>
      <c r="BN121" s="337">
        <f t="shared" si="120"/>
        <v>57.81990354761399</v>
      </c>
      <c r="BO121" s="336">
        <f t="shared" si="121"/>
        <v>1479.6380428084435</v>
      </c>
      <c r="BP121" s="336">
        <f t="shared" si="121"/>
        <v>926.87906154397456</v>
      </c>
      <c r="BQ121" s="336">
        <f t="shared" si="121"/>
        <v>961.15439919519588</v>
      </c>
      <c r="BR121" s="336">
        <f t="shared" si="121"/>
        <v>0</v>
      </c>
      <c r="BS121" s="336">
        <f t="shared" si="121"/>
        <v>0</v>
      </c>
      <c r="BT121" s="337">
        <f t="shared" si="121"/>
        <v>3367.6715035476145</v>
      </c>
      <c r="BU121" s="336"/>
      <c r="BV121" s="336"/>
      <c r="BW121" s="336"/>
      <c r="BX121" s="336"/>
      <c r="BY121" s="336"/>
      <c r="BZ121" s="337">
        <f t="shared" si="122"/>
        <v>0</v>
      </c>
      <c r="CA121" s="336">
        <f t="shared" si="123"/>
        <v>1479.6380428084435</v>
      </c>
      <c r="CB121" s="336">
        <f t="shared" si="123"/>
        <v>926.87906154397456</v>
      </c>
      <c r="CC121" s="336">
        <f t="shared" si="123"/>
        <v>961.15439919519588</v>
      </c>
      <c r="CD121" s="336">
        <f t="shared" si="123"/>
        <v>0</v>
      </c>
      <c r="CE121" s="336">
        <f t="shared" si="123"/>
        <v>0</v>
      </c>
      <c r="CF121" s="337">
        <f t="shared" si="123"/>
        <v>3367.6715035476145</v>
      </c>
      <c r="CG121" s="336"/>
      <c r="CH121" s="336"/>
      <c r="CI121" s="336"/>
      <c r="CJ121" s="336"/>
      <c r="CK121" s="336"/>
      <c r="CL121" s="337"/>
      <c r="CM121" s="336">
        <f t="shared" si="124"/>
        <v>1479.6380428084435</v>
      </c>
      <c r="CN121" s="336">
        <f t="shared" si="124"/>
        <v>926.87906154397456</v>
      </c>
      <c r="CO121" s="336">
        <f t="shared" si="124"/>
        <v>961.15439919519588</v>
      </c>
      <c r="CP121" s="336">
        <f t="shared" si="124"/>
        <v>0</v>
      </c>
      <c r="CQ121" s="336">
        <f t="shared" si="124"/>
        <v>0</v>
      </c>
      <c r="CR121" s="337">
        <f t="shared" si="124"/>
        <v>3367.6715035476145</v>
      </c>
      <c r="CS121" s="682"/>
      <c r="CT121" s="338">
        <v>0.95</v>
      </c>
      <c r="CU121" s="339">
        <v>0.05</v>
      </c>
      <c r="CV121" s="340">
        <f t="shared" si="125"/>
        <v>0</v>
      </c>
      <c r="CW121" s="682"/>
      <c r="CX121" s="341" t="s">
        <v>501</v>
      </c>
      <c r="CY121" s="342" t="s">
        <v>634</v>
      </c>
      <c r="CZ121" s="357" t="s">
        <v>635</v>
      </c>
      <c r="DA121" s="344" t="s">
        <v>683</v>
      </c>
    </row>
    <row r="122" spans="2:105" x14ac:dyDescent="0.2">
      <c r="B122" s="331" t="s">
        <v>684</v>
      </c>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160"/>
      <c r="AL122" s="160"/>
      <c r="AM122" s="160"/>
      <c r="AN122" s="160"/>
      <c r="AO122" s="160"/>
      <c r="AP122" s="332"/>
      <c r="AQ122" s="374"/>
      <c r="AR122" s="333"/>
      <c r="AS122" s="333"/>
      <c r="AT122" s="333"/>
      <c r="AU122" s="333"/>
      <c r="AV122" s="335"/>
      <c r="AW122" s="333">
        <f>4297.9</f>
        <v>4297.8999999999996</v>
      </c>
      <c r="AX122" s="333">
        <f>844.8</f>
        <v>844.8</v>
      </c>
      <c r="AY122" s="333">
        <f>1202.6</f>
        <v>1202.5999999999999</v>
      </c>
      <c r="AZ122" s="333">
        <f>677</f>
        <v>677</v>
      </c>
      <c r="BA122" s="333">
        <f>1543.9</f>
        <v>1543.9</v>
      </c>
      <c r="BB122" s="335">
        <f t="shared" si="119"/>
        <v>8566.1999999999989</v>
      </c>
      <c r="BC122" s="336">
        <v>4418.2411999999995</v>
      </c>
      <c r="BD122" s="336">
        <v>868.45439999999996</v>
      </c>
      <c r="BE122" s="336">
        <v>1236.2728</v>
      </c>
      <c r="BF122" s="336">
        <v>695.95600000000002</v>
      </c>
      <c r="BG122" s="336">
        <v>1587.1292000000001</v>
      </c>
      <c r="BH122" s="337">
        <v>8806.0535999999993</v>
      </c>
      <c r="BI122" s="336">
        <v>17.266371284892085</v>
      </c>
      <c r="BJ122" s="336">
        <v>6.3026992838658602</v>
      </c>
      <c r="BK122" s="336">
        <v>13.966221102888028</v>
      </c>
      <c r="BL122" s="336">
        <v>9.4300519258649658</v>
      </c>
      <c r="BM122" s="336">
        <v>24.505362289338624</v>
      </c>
      <c r="BN122" s="337">
        <f t="shared" si="120"/>
        <v>71.470705886849558</v>
      </c>
      <c r="BO122" s="336">
        <f t="shared" si="121"/>
        <v>4435.5075712848911</v>
      </c>
      <c r="BP122" s="336">
        <f t="shared" si="121"/>
        <v>874.75709928386584</v>
      </c>
      <c r="BQ122" s="336">
        <f t="shared" si="121"/>
        <v>1250.239021102888</v>
      </c>
      <c r="BR122" s="336">
        <f t="shared" si="121"/>
        <v>705.38605192586499</v>
      </c>
      <c r="BS122" s="336">
        <f t="shared" si="121"/>
        <v>1611.6345622893386</v>
      </c>
      <c r="BT122" s="337">
        <f t="shared" si="121"/>
        <v>8877.5243058868491</v>
      </c>
      <c r="BU122" s="336"/>
      <c r="BV122" s="336"/>
      <c r="BW122" s="336"/>
      <c r="BX122" s="336"/>
      <c r="BY122" s="336"/>
      <c r="BZ122" s="337">
        <f t="shared" si="122"/>
        <v>0</v>
      </c>
      <c r="CA122" s="336">
        <f t="shared" si="123"/>
        <v>4435.5075712848911</v>
      </c>
      <c r="CB122" s="336">
        <f t="shared" si="123"/>
        <v>874.75709928386584</v>
      </c>
      <c r="CC122" s="336">
        <f t="shared" si="123"/>
        <v>1250.239021102888</v>
      </c>
      <c r="CD122" s="336">
        <f t="shared" si="123"/>
        <v>705.38605192586499</v>
      </c>
      <c r="CE122" s="336">
        <f t="shared" si="123"/>
        <v>1611.6345622893386</v>
      </c>
      <c r="CF122" s="337">
        <f t="shared" si="123"/>
        <v>8877.5243058868491</v>
      </c>
      <c r="CG122" s="336"/>
      <c r="CH122" s="336"/>
      <c r="CI122" s="336"/>
      <c r="CJ122" s="336"/>
      <c r="CK122" s="336"/>
      <c r="CL122" s="337"/>
      <c r="CM122" s="336">
        <f t="shared" si="124"/>
        <v>4435.5075712848911</v>
      </c>
      <c r="CN122" s="336">
        <f t="shared" si="124"/>
        <v>874.75709928386584</v>
      </c>
      <c r="CO122" s="336">
        <f t="shared" si="124"/>
        <v>1250.239021102888</v>
      </c>
      <c r="CP122" s="336">
        <f t="shared" si="124"/>
        <v>705.38605192586499</v>
      </c>
      <c r="CQ122" s="336">
        <f t="shared" si="124"/>
        <v>1611.6345622893386</v>
      </c>
      <c r="CR122" s="337">
        <f t="shared" si="124"/>
        <v>8877.5243058868491</v>
      </c>
      <c r="CS122" s="682"/>
      <c r="CT122" s="338">
        <v>0.38</v>
      </c>
      <c r="CU122" s="339">
        <v>0</v>
      </c>
      <c r="CV122" s="340">
        <f t="shared" si="125"/>
        <v>0.62</v>
      </c>
      <c r="CW122" s="682"/>
      <c r="CX122" s="341" t="s">
        <v>501</v>
      </c>
      <c r="CY122" s="342" t="s">
        <v>634</v>
      </c>
      <c r="CZ122" s="357" t="s">
        <v>635</v>
      </c>
      <c r="DA122" s="344" t="s">
        <v>685</v>
      </c>
    </row>
    <row r="123" spans="2:105" x14ac:dyDescent="0.2">
      <c r="B123" s="331" t="s">
        <v>686</v>
      </c>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160"/>
      <c r="AL123" s="160"/>
      <c r="AM123" s="160"/>
      <c r="AN123" s="160"/>
      <c r="AO123" s="160"/>
      <c r="AP123" s="332"/>
      <c r="AQ123" s="374"/>
      <c r="AR123" s="333"/>
      <c r="AS123" s="333"/>
      <c r="AT123" s="333"/>
      <c r="AU123" s="333"/>
      <c r="AV123" s="335"/>
      <c r="AW123" s="333">
        <f>2082.1</f>
        <v>2082.1</v>
      </c>
      <c r="AX123" s="333">
        <f>2145.8</f>
        <v>2145.8000000000002</v>
      </c>
      <c r="AY123" s="333">
        <f>1042.5</f>
        <v>1042.5</v>
      </c>
      <c r="AZ123" s="333">
        <f>11186.7</f>
        <v>11186.7</v>
      </c>
      <c r="BA123" s="333">
        <f>12375.9</f>
        <v>12375.9</v>
      </c>
      <c r="BB123" s="335">
        <f>SUM(AW123:BA123)</f>
        <v>28833</v>
      </c>
      <c r="BC123" s="336">
        <v>2140.3987999999999</v>
      </c>
      <c r="BD123" s="336">
        <v>2205.8824000000004</v>
      </c>
      <c r="BE123" s="336">
        <v>1071.69</v>
      </c>
      <c r="BF123" s="336">
        <v>11499.927600000001</v>
      </c>
      <c r="BG123" s="336">
        <v>12722.4252</v>
      </c>
      <c r="BH123" s="337">
        <v>29640.324000000001</v>
      </c>
      <c r="BI123" s="336">
        <v>17.829853525982571</v>
      </c>
      <c r="BJ123" s="336">
        <v>34.12426802945788</v>
      </c>
      <c r="BK123" s="336">
        <v>25.806862006893446</v>
      </c>
      <c r="BL123" s="336">
        <v>332.14584903230053</v>
      </c>
      <c r="BM123" s="336">
        <v>418.71659545864196</v>
      </c>
      <c r="BN123" s="337">
        <f t="shared" si="120"/>
        <v>828.62342805327648</v>
      </c>
      <c r="BO123" s="336">
        <f t="shared" si="121"/>
        <v>2158.2286535259827</v>
      </c>
      <c r="BP123" s="336">
        <f t="shared" si="121"/>
        <v>2240.0066680294585</v>
      </c>
      <c r="BQ123" s="336">
        <f t="shared" si="121"/>
        <v>1097.4968620068935</v>
      </c>
      <c r="BR123" s="336">
        <f t="shared" si="121"/>
        <v>11832.073449032301</v>
      </c>
      <c r="BS123" s="336">
        <f t="shared" si="121"/>
        <v>13141.141795458641</v>
      </c>
      <c r="BT123" s="337">
        <f t="shared" si="121"/>
        <v>30468.947428053278</v>
      </c>
      <c r="BU123" s="336"/>
      <c r="BV123" s="336"/>
      <c r="BW123" s="336"/>
      <c r="BX123" s="336"/>
      <c r="BY123" s="336"/>
      <c r="BZ123" s="337">
        <f t="shared" si="122"/>
        <v>0</v>
      </c>
      <c r="CA123" s="336">
        <f t="shared" si="123"/>
        <v>2158.2286535259827</v>
      </c>
      <c r="CB123" s="336">
        <f t="shared" si="123"/>
        <v>2240.0066680294585</v>
      </c>
      <c r="CC123" s="336">
        <f t="shared" si="123"/>
        <v>1097.4968620068935</v>
      </c>
      <c r="CD123" s="336">
        <f t="shared" si="123"/>
        <v>11832.073449032301</v>
      </c>
      <c r="CE123" s="336">
        <f t="shared" si="123"/>
        <v>13141.141795458641</v>
      </c>
      <c r="CF123" s="337">
        <f t="shared" si="123"/>
        <v>30468.947428053278</v>
      </c>
      <c r="CG123" s="336"/>
      <c r="CH123" s="336"/>
      <c r="CI123" s="336"/>
      <c r="CJ123" s="336"/>
      <c r="CK123" s="336"/>
      <c r="CL123" s="337"/>
      <c r="CM123" s="336">
        <f t="shared" si="124"/>
        <v>2158.2286535259827</v>
      </c>
      <c r="CN123" s="336">
        <f t="shared" si="124"/>
        <v>2240.0066680294585</v>
      </c>
      <c r="CO123" s="336">
        <f t="shared" si="124"/>
        <v>1097.4968620068935</v>
      </c>
      <c r="CP123" s="336">
        <f t="shared" si="124"/>
        <v>11832.073449032301</v>
      </c>
      <c r="CQ123" s="336">
        <f t="shared" si="124"/>
        <v>13141.141795458641</v>
      </c>
      <c r="CR123" s="337">
        <f t="shared" si="124"/>
        <v>30468.947428053278</v>
      </c>
      <c r="CS123" s="682"/>
      <c r="CT123" s="338">
        <v>0.81</v>
      </c>
      <c r="CU123" s="339">
        <v>0</v>
      </c>
      <c r="CV123" s="340">
        <f t="shared" si="125"/>
        <v>0.18999999999999995</v>
      </c>
      <c r="CW123" s="682"/>
      <c r="CX123" s="341" t="s">
        <v>501</v>
      </c>
      <c r="CY123" s="342" t="s">
        <v>634</v>
      </c>
      <c r="CZ123" s="357" t="s">
        <v>635</v>
      </c>
      <c r="DA123" s="344" t="s">
        <v>687</v>
      </c>
    </row>
    <row r="124" spans="2:105" x14ac:dyDescent="0.2">
      <c r="B124" s="363" t="s">
        <v>552</v>
      </c>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84"/>
      <c r="AL124" s="376"/>
      <c r="AM124" s="376"/>
      <c r="AN124" s="376"/>
      <c r="AO124" s="376"/>
      <c r="AP124" s="377"/>
      <c r="AQ124" s="376"/>
      <c r="AR124" s="376"/>
      <c r="AS124" s="376"/>
      <c r="AT124" s="376"/>
      <c r="AU124" s="376"/>
      <c r="AV124" s="377"/>
      <c r="AW124" s="376"/>
      <c r="AX124" s="376"/>
      <c r="AY124" s="376"/>
      <c r="AZ124" s="376"/>
      <c r="BA124" s="376"/>
      <c r="BB124" s="377"/>
      <c r="BC124" s="324"/>
      <c r="BD124" s="325"/>
      <c r="BE124" s="325"/>
      <c r="BF124" s="325"/>
      <c r="BG124" s="325"/>
      <c r="BH124" s="326"/>
      <c r="BI124" s="324"/>
      <c r="BJ124" s="325"/>
      <c r="BK124" s="325"/>
      <c r="BL124" s="325"/>
      <c r="BM124" s="325"/>
      <c r="BN124" s="326"/>
      <c r="BO124" s="325"/>
      <c r="BP124" s="325"/>
      <c r="BQ124" s="325"/>
      <c r="BR124" s="325"/>
      <c r="BS124" s="325"/>
      <c r="BT124" s="326"/>
      <c r="BU124" s="325"/>
      <c r="BV124" s="325"/>
      <c r="BW124" s="325"/>
      <c r="BX124" s="325"/>
      <c r="BY124" s="325"/>
      <c r="BZ124" s="326"/>
      <c r="CA124" s="325"/>
      <c r="CB124" s="325"/>
      <c r="CC124" s="325"/>
      <c r="CD124" s="325"/>
      <c r="CE124" s="325"/>
      <c r="CF124" s="326"/>
      <c r="CG124" s="325"/>
      <c r="CH124" s="325"/>
      <c r="CI124" s="325"/>
      <c r="CJ124" s="325"/>
      <c r="CK124" s="325"/>
      <c r="CL124" s="326"/>
      <c r="CM124" s="325"/>
      <c r="CN124" s="325"/>
      <c r="CO124" s="325"/>
      <c r="CP124" s="325"/>
      <c r="CQ124" s="325"/>
      <c r="CR124" s="326"/>
      <c r="CS124" s="682"/>
      <c r="CT124" s="324"/>
      <c r="CU124" s="325"/>
      <c r="CV124" s="326"/>
      <c r="CW124" s="682"/>
      <c r="CX124" s="351"/>
      <c r="CY124" s="802"/>
      <c r="CZ124" s="328"/>
      <c r="DA124" s="328"/>
    </row>
    <row r="125" spans="2:105" x14ac:dyDescent="0.2">
      <c r="B125" s="160" t="s">
        <v>688</v>
      </c>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386"/>
      <c r="AQ125" s="160"/>
      <c r="AR125" s="160"/>
      <c r="AS125" s="160"/>
      <c r="AT125" s="160"/>
      <c r="AU125" s="160"/>
      <c r="AV125" s="386"/>
      <c r="AW125" s="333">
        <f>705-AW126</f>
        <v>682.16504999999995</v>
      </c>
      <c r="AX125" s="333">
        <f>705-AX126</f>
        <v>682.16504999999995</v>
      </c>
      <c r="AY125" s="333">
        <f>1410-AY126</f>
        <v>1364.3300999999999</v>
      </c>
      <c r="AZ125" s="333">
        <f>1410-AZ126</f>
        <v>1364.3300999999999</v>
      </c>
      <c r="BA125" s="333">
        <f>0-BA126</f>
        <v>0</v>
      </c>
      <c r="BB125" s="335">
        <f>SUM(AW125:BA125)</f>
        <v>4092.9902999999995</v>
      </c>
      <c r="BC125" s="336">
        <v>701.26567139999997</v>
      </c>
      <c r="BD125" s="336">
        <v>701.26567139999997</v>
      </c>
      <c r="BE125" s="336">
        <v>1402.5313427999999</v>
      </c>
      <c r="BF125" s="336">
        <v>1402.5313427999999</v>
      </c>
      <c r="BG125" s="336">
        <v>0</v>
      </c>
      <c r="BH125" s="337">
        <v>4207.5940283999998</v>
      </c>
      <c r="BI125" s="336">
        <v>1.4423831260158846</v>
      </c>
      <c r="BJ125" s="336">
        <v>2.6786041991335967</v>
      </c>
      <c r="BK125" s="336">
        <v>8.3391843260327772</v>
      </c>
      <c r="BL125" s="336">
        <v>10.002101910145798</v>
      </c>
      <c r="BM125" s="336">
        <v>0</v>
      </c>
      <c r="BN125" s="337">
        <f t="shared" ref="BN125:BN134" si="126">SUM(BI125:BM125)</f>
        <v>22.462273561328054</v>
      </c>
      <c r="BO125" s="336">
        <f>BC125+BI125</f>
        <v>702.70805452601587</v>
      </c>
      <c r="BP125" s="336">
        <f t="shared" ref="BP125:BT134" si="127">BD125+BJ125</f>
        <v>703.94427559913356</v>
      </c>
      <c r="BQ125" s="336">
        <f t="shared" si="127"/>
        <v>1410.8705271260328</v>
      </c>
      <c r="BR125" s="336">
        <f t="shared" si="127"/>
        <v>1412.5334447101457</v>
      </c>
      <c r="BS125" s="336">
        <f t="shared" si="127"/>
        <v>0</v>
      </c>
      <c r="BT125" s="337">
        <f>BH125+BN125</f>
        <v>4230.0563019613282</v>
      </c>
      <c r="BU125" s="336">
        <v>78.224818052728637</v>
      </c>
      <c r="BV125" s="336" t="e">
        <v>#REF!</v>
      </c>
      <c r="BW125" s="336">
        <v>287.2346611895864</v>
      </c>
      <c r="BX125" s="336">
        <v>467.43179420861213</v>
      </c>
      <c r="BY125" s="336">
        <v>0</v>
      </c>
      <c r="BZ125" s="337" t="e">
        <f t="shared" ref="BZ125:BZ134" si="128">SUM(BU125:BY125)</f>
        <v>#REF!</v>
      </c>
      <c r="CA125" s="336">
        <f t="shared" ref="CA125:CF134" si="129">BU125+BO125</f>
        <v>780.93287257874454</v>
      </c>
      <c r="CB125" s="336" t="e">
        <f t="shared" si="129"/>
        <v>#REF!</v>
      </c>
      <c r="CC125" s="336">
        <f t="shared" si="129"/>
        <v>1698.1051883156192</v>
      </c>
      <c r="CD125" s="336">
        <f t="shared" si="129"/>
        <v>1879.9652389187577</v>
      </c>
      <c r="CE125" s="336">
        <f t="shared" si="129"/>
        <v>0</v>
      </c>
      <c r="CF125" s="337" t="e">
        <f t="shared" si="129"/>
        <v>#REF!</v>
      </c>
      <c r="CG125" s="336"/>
      <c r="CH125" s="336"/>
      <c r="CI125" s="336"/>
      <c r="CJ125" s="336"/>
      <c r="CK125" s="336"/>
      <c r="CL125" s="337"/>
      <c r="CM125" s="336">
        <f t="shared" ref="CM125:CR134" si="130">CA125-CG125</f>
        <v>780.93287257874454</v>
      </c>
      <c r="CN125" s="336" t="e">
        <f t="shared" si="130"/>
        <v>#REF!</v>
      </c>
      <c r="CO125" s="336">
        <f t="shared" si="130"/>
        <v>1698.1051883156192</v>
      </c>
      <c r="CP125" s="336">
        <f t="shared" si="130"/>
        <v>1879.9652389187577</v>
      </c>
      <c r="CQ125" s="336">
        <f t="shared" si="130"/>
        <v>0</v>
      </c>
      <c r="CR125" s="337" t="e">
        <f t="shared" si="130"/>
        <v>#REF!</v>
      </c>
      <c r="CS125" s="682"/>
      <c r="CT125" s="338">
        <v>0.2</v>
      </c>
      <c r="CU125" s="339">
        <v>0</v>
      </c>
      <c r="CV125" s="340">
        <f t="shared" ref="CV125:CV137" si="131">1-CT125-CU125</f>
        <v>0.8</v>
      </c>
      <c r="CW125" s="682"/>
      <c r="CX125" s="341" t="s">
        <v>110</v>
      </c>
      <c r="CY125" s="342" t="s">
        <v>599</v>
      </c>
      <c r="CZ125" s="357" t="s">
        <v>110</v>
      </c>
      <c r="DA125" s="344" t="s">
        <v>689</v>
      </c>
    </row>
    <row r="126" spans="2:105" x14ac:dyDescent="0.2">
      <c r="B126" s="160" t="s">
        <v>690</v>
      </c>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386"/>
      <c r="AQ126" s="160"/>
      <c r="AR126" s="160"/>
      <c r="AS126" s="160"/>
      <c r="AT126" s="160"/>
      <c r="AU126" s="160"/>
      <c r="AV126" s="386"/>
      <c r="AW126" s="333">
        <v>22.834950000000003</v>
      </c>
      <c r="AX126" s="333">
        <v>22.834950000000003</v>
      </c>
      <c r="AY126" s="333">
        <v>45.669900000000005</v>
      </c>
      <c r="AZ126" s="333">
        <v>45.669900000000005</v>
      </c>
      <c r="BA126" s="333">
        <v>0</v>
      </c>
      <c r="BB126" s="335">
        <f>SUM(AW126:BA126)</f>
        <v>137.00970000000001</v>
      </c>
      <c r="BC126" s="336">
        <v>23.474328600000003</v>
      </c>
      <c r="BD126" s="336">
        <v>23.474328600000003</v>
      </c>
      <c r="BE126" s="336">
        <v>46.948657200000007</v>
      </c>
      <c r="BF126" s="336">
        <v>46.948657200000007</v>
      </c>
      <c r="BG126" s="336">
        <v>0</v>
      </c>
      <c r="BH126" s="337">
        <v>140.84597160000001</v>
      </c>
      <c r="BI126" s="336">
        <v>4.828266497003391E-2</v>
      </c>
      <c r="BJ126" s="336">
        <v>8.9664213898096562E-2</v>
      </c>
      <c r="BK126" s="336">
        <v>0.27914777681111363</v>
      </c>
      <c r="BL126" s="336">
        <v>0.33481266302500229</v>
      </c>
      <c r="BM126" s="336">
        <v>0</v>
      </c>
      <c r="BN126" s="337">
        <f t="shared" si="126"/>
        <v>0.75190731870424643</v>
      </c>
      <c r="BO126" s="336">
        <f>BC126+BI126</f>
        <v>23.522611264970038</v>
      </c>
      <c r="BP126" s="336">
        <f t="shared" si="127"/>
        <v>23.5639928138981</v>
      </c>
      <c r="BQ126" s="336">
        <f t="shared" si="127"/>
        <v>47.227804976811122</v>
      </c>
      <c r="BR126" s="336">
        <f t="shared" si="127"/>
        <v>47.283469863025012</v>
      </c>
      <c r="BS126" s="336">
        <f t="shared" si="127"/>
        <v>0</v>
      </c>
      <c r="BT126" s="337">
        <f>BH126+BN126</f>
        <v>141.59787891870425</v>
      </c>
      <c r="BU126" s="336">
        <v>2.6185155762423715</v>
      </c>
      <c r="BV126" s="336" t="e">
        <v>#REF!</v>
      </c>
      <c r="BW126" s="336">
        <v>9.6149592045666168</v>
      </c>
      <c r="BX126" s="336">
        <v>15.646919538261233</v>
      </c>
      <c r="BY126" s="336">
        <v>0</v>
      </c>
      <c r="BZ126" s="337" t="e">
        <f t="shared" si="128"/>
        <v>#REF!</v>
      </c>
      <c r="CA126" s="336">
        <f t="shared" si="129"/>
        <v>26.141126841212412</v>
      </c>
      <c r="CB126" s="336" t="e">
        <f t="shared" si="129"/>
        <v>#REF!</v>
      </c>
      <c r="CC126" s="336">
        <f t="shared" si="129"/>
        <v>56.842764181377738</v>
      </c>
      <c r="CD126" s="336">
        <f t="shared" si="129"/>
        <v>62.930389401286249</v>
      </c>
      <c r="CE126" s="336">
        <f t="shared" si="129"/>
        <v>0</v>
      </c>
      <c r="CF126" s="337" t="e">
        <f t="shared" si="129"/>
        <v>#REF!</v>
      </c>
      <c r="CG126" s="336"/>
      <c r="CH126" s="336"/>
      <c r="CI126" s="336"/>
      <c r="CJ126" s="336"/>
      <c r="CK126" s="336"/>
      <c r="CL126" s="337"/>
      <c r="CM126" s="336">
        <f t="shared" si="130"/>
        <v>26.141126841212412</v>
      </c>
      <c r="CN126" s="336" t="e">
        <f t="shared" si="130"/>
        <v>#REF!</v>
      </c>
      <c r="CO126" s="336">
        <f t="shared" si="130"/>
        <v>56.842764181377738</v>
      </c>
      <c r="CP126" s="336">
        <f t="shared" si="130"/>
        <v>62.930389401286249</v>
      </c>
      <c r="CQ126" s="336">
        <f t="shared" si="130"/>
        <v>0</v>
      </c>
      <c r="CR126" s="337" t="e">
        <f t="shared" si="130"/>
        <v>#REF!</v>
      </c>
      <c r="CS126" s="682"/>
      <c r="CT126" s="338">
        <v>0.2</v>
      </c>
      <c r="CU126" s="339">
        <v>0</v>
      </c>
      <c r="CV126" s="340">
        <f t="shared" si="131"/>
        <v>0.8</v>
      </c>
      <c r="CW126" s="682"/>
      <c r="CX126" s="341" t="s">
        <v>110</v>
      </c>
      <c r="CY126" s="342" t="s">
        <v>599</v>
      </c>
      <c r="CZ126" s="357" t="s">
        <v>605</v>
      </c>
      <c r="DA126" s="344" t="s">
        <v>689</v>
      </c>
    </row>
    <row r="127" spans="2:105" x14ac:dyDescent="0.2">
      <c r="B127" s="160" t="s">
        <v>691</v>
      </c>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386"/>
      <c r="AQ127" s="160"/>
      <c r="AR127" s="160"/>
      <c r="AS127" s="160"/>
      <c r="AT127" s="160"/>
      <c r="AU127" s="160"/>
      <c r="AV127" s="386"/>
      <c r="AW127" s="333">
        <f>252-AW128</f>
        <v>243.83771999999999</v>
      </c>
      <c r="AX127" s="333">
        <f>252-AX128</f>
        <v>243.83771999999999</v>
      </c>
      <c r="AY127" s="333">
        <f>503-AY128</f>
        <v>486.70783</v>
      </c>
      <c r="AZ127" s="333">
        <f>503-AZ128</f>
        <v>486.70783</v>
      </c>
      <c r="BA127" s="333">
        <f>0-BA128</f>
        <v>0</v>
      </c>
      <c r="BB127" s="335">
        <f t="shared" ref="BB127:BB134" si="132">SUM(AW127:BA127)</f>
        <v>1461.0911000000001</v>
      </c>
      <c r="BC127" s="336">
        <v>250.66517615999999</v>
      </c>
      <c r="BD127" s="336">
        <v>250.66517615999999</v>
      </c>
      <c r="BE127" s="336">
        <v>500.33564924000001</v>
      </c>
      <c r="BF127" s="336">
        <v>500.33564924000001</v>
      </c>
      <c r="BG127" s="336">
        <v>0</v>
      </c>
      <c r="BH127" s="337">
        <v>1502.0016508000001</v>
      </c>
      <c r="BI127" s="336">
        <v>2.2157372727707139E-2</v>
      </c>
      <c r="BJ127" s="336">
        <v>0.57171045542314813</v>
      </c>
      <c r="BK127" s="336">
        <v>2.6646173549656167</v>
      </c>
      <c r="BL127" s="336">
        <v>4.2736305223071502</v>
      </c>
      <c r="BM127" s="336">
        <v>0</v>
      </c>
      <c r="BN127" s="337">
        <f t="shared" si="126"/>
        <v>7.5321157054236227</v>
      </c>
      <c r="BO127" s="336">
        <f t="shared" ref="BO127:BO134" si="133">BC127+BI127</f>
        <v>250.68733353272771</v>
      </c>
      <c r="BP127" s="336">
        <f t="shared" si="127"/>
        <v>251.23688661542315</v>
      </c>
      <c r="BQ127" s="336">
        <f t="shared" si="127"/>
        <v>503.00026659496564</v>
      </c>
      <c r="BR127" s="336">
        <f t="shared" si="127"/>
        <v>504.60927976230715</v>
      </c>
      <c r="BS127" s="336">
        <f t="shared" si="127"/>
        <v>0</v>
      </c>
      <c r="BT127" s="337">
        <f t="shared" si="127"/>
        <v>1509.5337665054237</v>
      </c>
      <c r="BU127" s="336">
        <v>27.90628473292292</v>
      </c>
      <c r="BV127" s="336" t="e">
        <v>#REF!</v>
      </c>
      <c r="BW127" s="336">
        <v>102.40423084603162</v>
      </c>
      <c r="BX127" s="336">
        <v>166.9839548910729</v>
      </c>
      <c r="BY127" s="336">
        <v>0</v>
      </c>
      <c r="BZ127" s="337" t="e">
        <f t="shared" si="128"/>
        <v>#REF!</v>
      </c>
      <c r="CA127" s="336">
        <f t="shared" si="129"/>
        <v>278.5936182656506</v>
      </c>
      <c r="CB127" s="336" t="e">
        <f t="shared" si="129"/>
        <v>#REF!</v>
      </c>
      <c r="CC127" s="336">
        <f t="shared" si="129"/>
        <v>605.40449744099726</v>
      </c>
      <c r="CD127" s="336">
        <f t="shared" si="129"/>
        <v>671.59323465338002</v>
      </c>
      <c r="CE127" s="336">
        <f t="shared" si="129"/>
        <v>0</v>
      </c>
      <c r="CF127" s="337" t="e">
        <f t="shared" si="129"/>
        <v>#REF!</v>
      </c>
      <c r="CG127" s="336"/>
      <c r="CH127" s="336"/>
      <c r="CI127" s="336"/>
      <c r="CJ127" s="336"/>
      <c r="CK127" s="336"/>
      <c r="CL127" s="337"/>
      <c r="CM127" s="336">
        <f t="shared" si="130"/>
        <v>278.5936182656506</v>
      </c>
      <c r="CN127" s="336" t="e">
        <f t="shared" si="130"/>
        <v>#REF!</v>
      </c>
      <c r="CO127" s="336">
        <f t="shared" si="130"/>
        <v>605.40449744099726</v>
      </c>
      <c r="CP127" s="336">
        <f t="shared" si="130"/>
        <v>671.59323465338002</v>
      </c>
      <c r="CQ127" s="336">
        <f t="shared" si="130"/>
        <v>0</v>
      </c>
      <c r="CR127" s="337" t="e">
        <f t="shared" si="130"/>
        <v>#REF!</v>
      </c>
      <c r="CS127" s="682"/>
      <c r="CT127" s="338"/>
      <c r="CU127" s="339">
        <v>0.59699999999999998</v>
      </c>
      <c r="CV127" s="340">
        <f t="shared" si="131"/>
        <v>0.40300000000000002</v>
      </c>
      <c r="CW127" s="682"/>
      <c r="CX127" s="341" t="s">
        <v>110</v>
      </c>
      <c r="CY127" s="342" t="s">
        <v>599</v>
      </c>
      <c r="CZ127" s="357" t="s">
        <v>110</v>
      </c>
      <c r="DA127" s="344" t="s">
        <v>689</v>
      </c>
    </row>
    <row r="128" spans="2:105" x14ac:dyDescent="0.2">
      <c r="B128" s="160" t="s">
        <v>692</v>
      </c>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386"/>
      <c r="AQ128" s="160"/>
      <c r="AR128" s="160"/>
      <c r="AS128" s="160"/>
      <c r="AT128" s="160"/>
      <c r="AU128" s="160"/>
      <c r="AV128" s="386"/>
      <c r="AW128" s="333">
        <v>8.1622800000000009</v>
      </c>
      <c r="AX128" s="333">
        <v>8.1622800000000009</v>
      </c>
      <c r="AY128" s="333">
        <v>16.292170000000002</v>
      </c>
      <c r="AZ128" s="333">
        <v>16.292170000000002</v>
      </c>
      <c r="BA128" s="333">
        <v>0</v>
      </c>
      <c r="BB128" s="335">
        <f t="shared" si="132"/>
        <v>48.908900000000003</v>
      </c>
      <c r="BC128" s="336">
        <v>8.3908238400000013</v>
      </c>
      <c r="BD128" s="336">
        <v>8.3908238400000013</v>
      </c>
      <c r="BE128" s="336">
        <v>16.748350760000001</v>
      </c>
      <c r="BF128" s="336">
        <v>16.748350760000001</v>
      </c>
      <c r="BG128" s="336">
        <v>0</v>
      </c>
      <c r="BH128" s="337">
        <v>50.278349200000001</v>
      </c>
      <c r="BI128" s="336">
        <v>7.4170099797483935E-4</v>
      </c>
      <c r="BJ128" s="336">
        <v>1.9137567461224844E-2</v>
      </c>
      <c r="BK128" s="336">
        <v>8.9196015054966701E-2</v>
      </c>
      <c r="BL128" s="336">
        <v>0.14305649240657764</v>
      </c>
      <c r="BM128" s="336">
        <v>0</v>
      </c>
      <c r="BN128" s="337">
        <f t="shared" si="126"/>
        <v>0.25213177592074404</v>
      </c>
      <c r="BO128" s="336">
        <f t="shared" si="133"/>
        <v>8.3915655409979752</v>
      </c>
      <c r="BP128" s="336">
        <f t="shared" si="127"/>
        <v>8.4099614074612266</v>
      </c>
      <c r="BQ128" s="336">
        <f t="shared" si="127"/>
        <v>16.837546775054967</v>
      </c>
      <c r="BR128" s="336">
        <f t="shared" si="127"/>
        <v>16.89140725240658</v>
      </c>
      <c r="BS128" s="336">
        <f t="shared" si="127"/>
        <v>0</v>
      </c>
      <c r="BT128" s="337">
        <f t="shared" si="127"/>
        <v>50.530480975920746</v>
      </c>
      <c r="BU128" s="336">
        <v>0.93414140252723044</v>
      </c>
      <c r="BV128" s="336" t="e">
        <v>#REF!</v>
      </c>
      <c r="BW128" s="336">
        <v>3.4279028090893684</v>
      </c>
      <c r="BX128" s="336">
        <v>5.5896593657794478</v>
      </c>
      <c r="BY128" s="336">
        <v>0</v>
      </c>
      <c r="BZ128" s="337" t="e">
        <f t="shared" si="128"/>
        <v>#REF!</v>
      </c>
      <c r="CA128" s="336">
        <f t="shared" si="129"/>
        <v>9.3257069435252049</v>
      </c>
      <c r="CB128" s="336" t="e">
        <f t="shared" si="129"/>
        <v>#REF!</v>
      </c>
      <c r="CC128" s="336">
        <f t="shared" si="129"/>
        <v>20.265449584144335</v>
      </c>
      <c r="CD128" s="336">
        <f t="shared" si="129"/>
        <v>22.481066618186027</v>
      </c>
      <c r="CE128" s="336">
        <f t="shared" si="129"/>
        <v>0</v>
      </c>
      <c r="CF128" s="337" t="e">
        <f t="shared" si="129"/>
        <v>#REF!</v>
      </c>
      <c r="CG128" s="336"/>
      <c r="CH128" s="336"/>
      <c r="CI128" s="336"/>
      <c r="CJ128" s="336"/>
      <c r="CK128" s="336"/>
      <c r="CL128" s="337"/>
      <c r="CM128" s="336">
        <f t="shared" si="130"/>
        <v>9.3257069435252049</v>
      </c>
      <c r="CN128" s="336" t="e">
        <f t="shared" si="130"/>
        <v>#REF!</v>
      </c>
      <c r="CO128" s="336">
        <f t="shared" si="130"/>
        <v>20.265449584144335</v>
      </c>
      <c r="CP128" s="336">
        <f t="shared" si="130"/>
        <v>22.481066618186027</v>
      </c>
      <c r="CQ128" s="336">
        <f t="shared" si="130"/>
        <v>0</v>
      </c>
      <c r="CR128" s="337" t="e">
        <f t="shared" si="130"/>
        <v>#REF!</v>
      </c>
      <c r="CS128" s="682"/>
      <c r="CT128" s="338"/>
      <c r="CU128" s="339">
        <v>0.59699999999999998</v>
      </c>
      <c r="CV128" s="340">
        <f t="shared" si="131"/>
        <v>0.40300000000000002</v>
      </c>
      <c r="CW128" s="682"/>
      <c r="CX128" s="341" t="s">
        <v>110</v>
      </c>
      <c r="CY128" s="342" t="s">
        <v>599</v>
      </c>
      <c r="CZ128" s="357" t="s">
        <v>605</v>
      </c>
      <c r="DA128" s="344" t="s">
        <v>689</v>
      </c>
    </row>
    <row r="129" spans="2:105" x14ac:dyDescent="0.2">
      <c r="B129" s="160" t="s">
        <v>693</v>
      </c>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386"/>
      <c r="AQ129" s="160"/>
      <c r="AR129" s="160"/>
      <c r="AS129" s="160"/>
      <c r="AT129" s="160"/>
      <c r="AU129" s="160"/>
      <c r="AV129" s="386"/>
      <c r="AW129" s="333">
        <f>510-AW130</f>
        <v>493.48109999999997</v>
      </c>
      <c r="AX129" s="333">
        <f>270-AX130</f>
        <v>261.25470000000001</v>
      </c>
      <c r="AY129" s="333">
        <f t="shared" ref="AY129:BA129" si="134">270-AY130</f>
        <v>261.25470000000001</v>
      </c>
      <c r="AZ129" s="333">
        <f t="shared" si="134"/>
        <v>261.25470000000001</v>
      </c>
      <c r="BA129" s="333">
        <f t="shared" si="134"/>
        <v>261.25470000000001</v>
      </c>
      <c r="BB129" s="335">
        <f t="shared" si="132"/>
        <v>1538.4998999999998</v>
      </c>
      <c r="BC129" s="336">
        <v>507.29857079999999</v>
      </c>
      <c r="BD129" s="336">
        <v>268.56983160000004</v>
      </c>
      <c r="BE129" s="336">
        <v>268.56983160000004</v>
      </c>
      <c r="BF129" s="336">
        <v>268.56983160000004</v>
      </c>
      <c r="BG129" s="336">
        <v>268.56983160000004</v>
      </c>
      <c r="BH129" s="337">
        <v>1581.5778971999998</v>
      </c>
      <c r="BI129" s="336">
        <v>3.1146268821138756</v>
      </c>
      <c r="BJ129" s="336">
        <v>3.0621575238180463</v>
      </c>
      <c r="BK129" s="336">
        <v>4.7666422748695867</v>
      </c>
      <c r="BL129" s="336">
        <v>5.7171588897035521</v>
      </c>
      <c r="BM129" s="336">
        <v>6.5147357866026363</v>
      </c>
      <c r="BN129" s="337">
        <f t="shared" si="126"/>
        <v>23.175321357107695</v>
      </c>
      <c r="BO129" s="336">
        <f t="shared" si="133"/>
        <v>510.41319768211389</v>
      </c>
      <c r="BP129" s="336">
        <f t="shared" si="127"/>
        <v>271.63198912381807</v>
      </c>
      <c r="BQ129" s="336">
        <f t="shared" si="127"/>
        <v>273.33647387486963</v>
      </c>
      <c r="BR129" s="336">
        <f t="shared" si="127"/>
        <v>274.28699048970361</v>
      </c>
      <c r="BS129" s="336">
        <f t="shared" si="127"/>
        <v>275.08456738660266</v>
      </c>
      <c r="BT129" s="337">
        <f t="shared" si="127"/>
        <v>1604.7532185571076</v>
      </c>
      <c r="BU129" s="336">
        <v>56.818730428991529</v>
      </c>
      <c r="BV129" s="336" t="e">
        <v>#REF!</v>
      </c>
      <c r="BW129" s="336">
        <v>55.647706826886584</v>
      </c>
      <c r="BX129" s="336">
        <v>90.766318187242433</v>
      </c>
      <c r="BY129" s="336">
        <v>49.699692223547778</v>
      </c>
      <c r="BZ129" s="337" t="e">
        <f t="shared" si="128"/>
        <v>#REF!</v>
      </c>
      <c r="CA129" s="336">
        <f t="shared" si="129"/>
        <v>567.23192811110539</v>
      </c>
      <c r="CB129" s="336" t="e">
        <f t="shared" si="129"/>
        <v>#REF!</v>
      </c>
      <c r="CC129" s="336">
        <f t="shared" si="129"/>
        <v>328.9841807017562</v>
      </c>
      <c r="CD129" s="336">
        <f t="shared" si="129"/>
        <v>365.05330867694602</v>
      </c>
      <c r="CE129" s="336">
        <f t="shared" si="129"/>
        <v>324.78425961015046</v>
      </c>
      <c r="CF129" s="337" t="e">
        <f t="shared" si="129"/>
        <v>#REF!</v>
      </c>
      <c r="CG129" s="336"/>
      <c r="CH129" s="336"/>
      <c r="CI129" s="336"/>
      <c r="CJ129" s="336"/>
      <c r="CK129" s="336"/>
      <c r="CL129" s="337"/>
      <c r="CM129" s="336">
        <f t="shared" si="130"/>
        <v>567.23192811110539</v>
      </c>
      <c r="CN129" s="336" t="e">
        <f t="shared" si="130"/>
        <v>#REF!</v>
      </c>
      <c r="CO129" s="336">
        <f t="shared" si="130"/>
        <v>328.9841807017562</v>
      </c>
      <c r="CP129" s="336">
        <f t="shared" si="130"/>
        <v>365.05330867694602</v>
      </c>
      <c r="CQ129" s="336">
        <f t="shared" si="130"/>
        <v>324.78425961015046</v>
      </c>
      <c r="CR129" s="337" t="e">
        <f t="shared" si="130"/>
        <v>#REF!</v>
      </c>
      <c r="CS129" s="682"/>
      <c r="CT129" s="338">
        <v>0.59699999999999998</v>
      </c>
      <c r="CU129" s="339">
        <v>0</v>
      </c>
      <c r="CV129" s="340">
        <f t="shared" si="131"/>
        <v>0.40300000000000002</v>
      </c>
      <c r="CW129" s="682"/>
      <c r="CX129" s="341" t="s">
        <v>110</v>
      </c>
      <c r="CY129" s="342" t="s">
        <v>599</v>
      </c>
      <c r="CZ129" s="357" t="s">
        <v>110</v>
      </c>
      <c r="DA129" s="344" t="s">
        <v>689</v>
      </c>
    </row>
    <row r="130" spans="2:105" x14ac:dyDescent="0.2">
      <c r="B130" s="160" t="s">
        <v>694</v>
      </c>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386"/>
      <c r="AQ130" s="160"/>
      <c r="AR130" s="160"/>
      <c r="AS130" s="160"/>
      <c r="AT130" s="160"/>
      <c r="AU130" s="160"/>
      <c r="AV130" s="386"/>
      <c r="AW130" s="333">
        <v>16.518900000000002</v>
      </c>
      <c r="AX130" s="333">
        <v>8.7453000000000003</v>
      </c>
      <c r="AY130" s="333">
        <v>8.7453000000000003</v>
      </c>
      <c r="AZ130" s="333">
        <v>8.7453000000000003</v>
      </c>
      <c r="BA130" s="333">
        <v>8.7453000000000003</v>
      </c>
      <c r="BB130" s="335">
        <f t="shared" si="132"/>
        <v>51.500100000000003</v>
      </c>
      <c r="BC130" s="336">
        <v>16.981429200000001</v>
      </c>
      <c r="BD130" s="336">
        <v>8.9901683999999999</v>
      </c>
      <c r="BE130" s="336">
        <v>8.9901683999999999</v>
      </c>
      <c r="BF130" s="336">
        <v>8.9901683999999999</v>
      </c>
      <c r="BG130" s="336">
        <v>8.9901683999999999</v>
      </c>
      <c r="BH130" s="337">
        <v>52.942102800000008</v>
      </c>
      <c r="BI130" s="336">
        <v>0.10425973761295194</v>
      </c>
      <c r="BJ130" s="336">
        <v>0.10250336622861123</v>
      </c>
      <c r="BK130" s="336">
        <v>0.15955968136235249</v>
      </c>
      <c r="BL130" s="336">
        <v>0.19137749345035501</v>
      </c>
      <c r="BM130" s="336">
        <v>0.21807576619511926</v>
      </c>
      <c r="BN130" s="337">
        <f t="shared" si="126"/>
        <v>0.77577604484938989</v>
      </c>
      <c r="BO130" s="336">
        <f t="shared" si="133"/>
        <v>17.085688937612954</v>
      </c>
      <c r="BP130" s="336">
        <f t="shared" si="127"/>
        <v>9.0926717662286105</v>
      </c>
      <c r="BQ130" s="336">
        <f t="shared" si="127"/>
        <v>9.1497280813623529</v>
      </c>
      <c r="BR130" s="336">
        <f t="shared" si="127"/>
        <v>9.1815458934503553</v>
      </c>
      <c r="BS130" s="336">
        <f t="shared" si="127"/>
        <v>9.2082441661951187</v>
      </c>
      <c r="BT130" s="337">
        <f t="shared" si="127"/>
        <v>53.717878844849395</v>
      </c>
      <c r="BU130" s="336">
        <v>1.9019632688738601</v>
      </c>
      <c r="BV130" s="336" t="e">
        <v>#REF!</v>
      </c>
      <c r="BW130" s="336">
        <v>1.8627641551067642</v>
      </c>
      <c r="BX130" s="336">
        <v>3.0383326403042359</v>
      </c>
      <c r="BY130" s="336">
        <v>1.6636589443274794</v>
      </c>
      <c r="BZ130" s="337" t="e">
        <f t="shared" si="128"/>
        <v>#REF!</v>
      </c>
      <c r="CA130" s="336">
        <f t="shared" si="129"/>
        <v>18.987652206486814</v>
      </c>
      <c r="CB130" s="336" t="e">
        <f t="shared" si="129"/>
        <v>#REF!</v>
      </c>
      <c r="CC130" s="336">
        <f t="shared" si="129"/>
        <v>11.012492236469118</v>
      </c>
      <c r="CD130" s="336">
        <f t="shared" si="129"/>
        <v>12.219878533754592</v>
      </c>
      <c r="CE130" s="336">
        <f t="shared" si="129"/>
        <v>10.871903110522599</v>
      </c>
      <c r="CF130" s="337" t="e">
        <f t="shared" si="129"/>
        <v>#REF!</v>
      </c>
      <c r="CG130" s="336"/>
      <c r="CH130" s="336"/>
      <c r="CI130" s="336"/>
      <c r="CJ130" s="336"/>
      <c r="CK130" s="336"/>
      <c r="CL130" s="337"/>
      <c r="CM130" s="336">
        <f t="shared" si="130"/>
        <v>18.987652206486814</v>
      </c>
      <c r="CN130" s="336" t="e">
        <f t="shared" si="130"/>
        <v>#REF!</v>
      </c>
      <c r="CO130" s="336">
        <f t="shared" si="130"/>
        <v>11.012492236469118</v>
      </c>
      <c r="CP130" s="336">
        <f t="shared" si="130"/>
        <v>12.219878533754592</v>
      </c>
      <c r="CQ130" s="336">
        <f t="shared" si="130"/>
        <v>10.871903110522599</v>
      </c>
      <c r="CR130" s="337" t="e">
        <f t="shared" si="130"/>
        <v>#REF!</v>
      </c>
      <c r="CS130" s="682"/>
      <c r="CT130" s="338">
        <v>0.59699999999999998</v>
      </c>
      <c r="CU130" s="339">
        <v>0</v>
      </c>
      <c r="CV130" s="340">
        <f t="shared" si="131"/>
        <v>0.40300000000000002</v>
      </c>
      <c r="CW130" s="682"/>
      <c r="CX130" s="341" t="s">
        <v>110</v>
      </c>
      <c r="CY130" s="342" t="s">
        <v>599</v>
      </c>
      <c r="CZ130" s="357" t="s">
        <v>605</v>
      </c>
      <c r="DA130" s="344" t="s">
        <v>689</v>
      </c>
    </row>
    <row r="131" spans="2:105" x14ac:dyDescent="0.2">
      <c r="B131" s="160" t="s">
        <v>695</v>
      </c>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386"/>
      <c r="AQ131" s="160"/>
      <c r="AR131" s="160"/>
      <c r="AS131" s="160"/>
      <c r="AT131" s="160"/>
      <c r="AU131" s="160"/>
      <c r="AV131" s="386"/>
      <c r="AW131" s="333">
        <f>150-AW132</f>
        <v>145.14150000000001</v>
      </c>
      <c r="AX131" s="333">
        <f>0-AX132</f>
        <v>0</v>
      </c>
      <c r="AY131" s="333">
        <f t="shared" ref="AY131:BA131" si="135">0-AY132</f>
        <v>0</v>
      </c>
      <c r="AZ131" s="333">
        <f t="shared" si="135"/>
        <v>0</v>
      </c>
      <c r="BA131" s="333">
        <f t="shared" si="135"/>
        <v>0</v>
      </c>
      <c r="BB131" s="335">
        <f t="shared" si="132"/>
        <v>145.14150000000001</v>
      </c>
      <c r="BC131" s="336">
        <v>149.20546200000001</v>
      </c>
      <c r="BD131" s="336">
        <v>0</v>
      </c>
      <c r="BE131" s="336">
        <v>0</v>
      </c>
      <c r="BF131" s="336">
        <v>0</v>
      </c>
      <c r="BG131" s="336">
        <v>0</v>
      </c>
      <c r="BH131" s="337">
        <v>149.20546200000001</v>
      </c>
      <c r="BI131" s="336">
        <v>0</v>
      </c>
      <c r="BJ131" s="336">
        <v>0</v>
      </c>
      <c r="BK131" s="336">
        <v>0</v>
      </c>
      <c r="BL131" s="336">
        <v>0</v>
      </c>
      <c r="BM131" s="336">
        <v>0</v>
      </c>
      <c r="BN131" s="337">
        <f t="shared" si="126"/>
        <v>0</v>
      </c>
      <c r="BO131" s="336">
        <f t="shared" si="133"/>
        <v>149.20546200000001</v>
      </c>
      <c r="BP131" s="336">
        <f t="shared" si="127"/>
        <v>0</v>
      </c>
      <c r="BQ131" s="336">
        <f t="shared" si="127"/>
        <v>0</v>
      </c>
      <c r="BR131" s="336">
        <f t="shared" si="127"/>
        <v>0</v>
      </c>
      <c r="BS131" s="336">
        <f t="shared" si="127"/>
        <v>0</v>
      </c>
      <c r="BT131" s="337">
        <f t="shared" si="127"/>
        <v>149.20546200000001</v>
      </c>
      <c r="BU131" s="336">
        <v>16.609415591935857</v>
      </c>
      <c r="BV131" s="336" t="e">
        <v>#REF!</v>
      </c>
      <c r="BW131" s="336">
        <v>0</v>
      </c>
      <c r="BX131" s="336">
        <v>0</v>
      </c>
      <c r="BY131" s="336">
        <v>0</v>
      </c>
      <c r="BZ131" s="337" t="e">
        <f t="shared" si="128"/>
        <v>#REF!</v>
      </c>
      <c r="CA131" s="336">
        <f t="shared" si="129"/>
        <v>165.81487759193587</v>
      </c>
      <c r="CB131" s="336" t="e">
        <f t="shared" si="129"/>
        <v>#REF!</v>
      </c>
      <c r="CC131" s="336">
        <f t="shared" si="129"/>
        <v>0</v>
      </c>
      <c r="CD131" s="336">
        <f t="shared" si="129"/>
        <v>0</v>
      </c>
      <c r="CE131" s="336">
        <f t="shared" si="129"/>
        <v>0</v>
      </c>
      <c r="CF131" s="337" t="e">
        <f t="shared" si="129"/>
        <v>#REF!</v>
      </c>
      <c r="CG131" s="336"/>
      <c r="CH131" s="336"/>
      <c r="CI131" s="336"/>
      <c r="CJ131" s="336"/>
      <c r="CK131" s="336"/>
      <c r="CL131" s="337"/>
      <c r="CM131" s="336">
        <f t="shared" si="130"/>
        <v>165.81487759193587</v>
      </c>
      <c r="CN131" s="336" t="e">
        <f t="shared" si="130"/>
        <v>#REF!</v>
      </c>
      <c r="CO131" s="336">
        <f t="shared" si="130"/>
        <v>0</v>
      </c>
      <c r="CP131" s="336">
        <f t="shared" si="130"/>
        <v>0</v>
      </c>
      <c r="CQ131" s="336">
        <f t="shared" si="130"/>
        <v>0</v>
      </c>
      <c r="CR131" s="337" t="e">
        <f t="shared" si="130"/>
        <v>#REF!</v>
      </c>
      <c r="CS131" s="682"/>
      <c r="CT131" s="338">
        <v>0</v>
      </c>
      <c r="CU131" s="339">
        <v>0</v>
      </c>
      <c r="CV131" s="340">
        <f t="shared" si="131"/>
        <v>1</v>
      </c>
      <c r="CW131" s="682"/>
      <c r="CX131" s="341" t="s">
        <v>110</v>
      </c>
      <c r="CY131" s="342" t="s">
        <v>599</v>
      </c>
      <c r="CZ131" s="357" t="s">
        <v>110</v>
      </c>
      <c r="DA131" s="344" t="s">
        <v>689</v>
      </c>
    </row>
    <row r="132" spans="2:105" x14ac:dyDescent="0.2">
      <c r="B132" s="160" t="s">
        <v>696</v>
      </c>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386"/>
      <c r="AQ132" s="160"/>
      <c r="AR132" s="160"/>
      <c r="AS132" s="160"/>
      <c r="AT132" s="160"/>
      <c r="AU132" s="160"/>
      <c r="AV132" s="386"/>
      <c r="AW132" s="333">
        <v>4.8585000000000003</v>
      </c>
      <c r="AX132" s="333">
        <v>0</v>
      </c>
      <c r="AY132" s="333">
        <v>0</v>
      </c>
      <c r="AZ132" s="333">
        <v>0</v>
      </c>
      <c r="BA132" s="333">
        <v>0</v>
      </c>
      <c r="BB132" s="335">
        <f t="shared" si="132"/>
        <v>4.8585000000000003</v>
      </c>
      <c r="BC132" s="336">
        <v>4.9945380000000004</v>
      </c>
      <c r="BD132" s="336">
        <v>0</v>
      </c>
      <c r="BE132" s="336">
        <v>0</v>
      </c>
      <c r="BF132" s="336">
        <v>0</v>
      </c>
      <c r="BG132" s="336">
        <v>0</v>
      </c>
      <c r="BH132" s="337">
        <v>4.9945380000000004</v>
      </c>
      <c r="BI132" s="336">
        <v>0</v>
      </c>
      <c r="BJ132" s="336">
        <v>0</v>
      </c>
      <c r="BK132" s="336">
        <v>0</v>
      </c>
      <c r="BL132" s="336">
        <v>0</v>
      </c>
      <c r="BM132" s="336">
        <v>0</v>
      </c>
      <c r="BN132" s="337">
        <f t="shared" si="126"/>
        <v>0</v>
      </c>
      <c r="BO132" s="336">
        <f t="shared" si="133"/>
        <v>4.9945380000000004</v>
      </c>
      <c r="BP132" s="336">
        <f t="shared" si="127"/>
        <v>0</v>
      </c>
      <c r="BQ132" s="336">
        <f t="shared" si="127"/>
        <v>0</v>
      </c>
      <c r="BR132" s="336">
        <f t="shared" si="127"/>
        <v>0</v>
      </c>
      <c r="BS132" s="336">
        <f t="shared" si="127"/>
        <v>0</v>
      </c>
      <c r="BT132" s="337">
        <f t="shared" si="127"/>
        <v>4.9945380000000004</v>
      </c>
      <c r="BU132" s="336">
        <v>0.55598740300617222</v>
      </c>
      <c r="BV132" s="336" t="e">
        <v>#REF!</v>
      </c>
      <c r="BW132" s="336">
        <v>0</v>
      </c>
      <c r="BX132" s="336">
        <v>0</v>
      </c>
      <c r="BY132" s="336">
        <v>0</v>
      </c>
      <c r="BZ132" s="337" t="e">
        <f t="shared" si="128"/>
        <v>#REF!</v>
      </c>
      <c r="CA132" s="336">
        <f t="shared" si="129"/>
        <v>5.5505254030061728</v>
      </c>
      <c r="CB132" s="336" t="e">
        <f t="shared" si="129"/>
        <v>#REF!</v>
      </c>
      <c r="CC132" s="336">
        <f t="shared" si="129"/>
        <v>0</v>
      </c>
      <c r="CD132" s="336">
        <f t="shared" si="129"/>
        <v>0</v>
      </c>
      <c r="CE132" s="336">
        <f t="shared" si="129"/>
        <v>0</v>
      </c>
      <c r="CF132" s="337" t="e">
        <f t="shared" si="129"/>
        <v>#REF!</v>
      </c>
      <c r="CG132" s="336"/>
      <c r="CH132" s="336"/>
      <c r="CI132" s="336"/>
      <c r="CJ132" s="336"/>
      <c r="CK132" s="336"/>
      <c r="CL132" s="337"/>
      <c r="CM132" s="336">
        <f t="shared" si="130"/>
        <v>5.5505254030061728</v>
      </c>
      <c r="CN132" s="336" t="e">
        <f t="shared" si="130"/>
        <v>#REF!</v>
      </c>
      <c r="CO132" s="336">
        <f t="shared" si="130"/>
        <v>0</v>
      </c>
      <c r="CP132" s="336">
        <f t="shared" si="130"/>
        <v>0</v>
      </c>
      <c r="CQ132" s="336">
        <f t="shared" si="130"/>
        <v>0</v>
      </c>
      <c r="CR132" s="337" t="e">
        <f t="shared" si="130"/>
        <v>#REF!</v>
      </c>
      <c r="CS132" s="682"/>
      <c r="CT132" s="338">
        <v>0</v>
      </c>
      <c r="CU132" s="339">
        <v>0</v>
      </c>
      <c r="CV132" s="340">
        <v>1</v>
      </c>
      <c r="CW132" s="682"/>
      <c r="CX132" s="341" t="s">
        <v>110</v>
      </c>
      <c r="CY132" s="342" t="s">
        <v>599</v>
      </c>
      <c r="CZ132" s="357" t="s">
        <v>605</v>
      </c>
      <c r="DA132" s="344" t="s">
        <v>689</v>
      </c>
    </row>
    <row r="133" spans="2:105" x14ac:dyDescent="0.2">
      <c r="B133" s="160" t="s">
        <v>697</v>
      </c>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386"/>
      <c r="AQ133" s="160"/>
      <c r="AR133" s="160"/>
      <c r="AS133" s="160"/>
      <c r="AT133" s="160"/>
      <c r="AU133" s="160"/>
      <c r="AV133" s="386"/>
      <c r="AW133" s="333">
        <f>288-AW134</f>
        <v>278.67167999999998</v>
      </c>
      <c r="AX133" s="333">
        <f>488-AX134</f>
        <v>472.19367999999997</v>
      </c>
      <c r="AY133" s="333">
        <f>288-AY134</f>
        <v>278.67167999999998</v>
      </c>
      <c r="AZ133" s="333">
        <f>188-AZ134</f>
        <v>181.91068000000001</v>
      </c>
      <c r="BA133" s="333">
        <f>188-BA134</f>
        <v>181.91068000000001</v>
      </c>
      <c r="BB133" s="335">
        <f t="shared" si="132"/>
        <v>1393.3583999999998</v>
      </c>
      <c r="BC133" s="336">
        <v>286.47448703999999</v>
      </c>
      <c r="BD133" s="336">
        <v>485.41510303999996</v>
      </c>
      <c r="BE133" s="336">
        <v>286.47448703999999</v>
      </c>
      <c r="BF133" s="336">
        <v>187.00417904000003</v>
      </c>
      <c r="BG133" s="336">
        <v>187.00417904000003</v>
      </c>
      <c r="BH133" s="337">
        <v>1432.3724351999999</v>
      </c>
      <c r="BI133" s="336">
        <v>1.7588481216643062</v>
      </c>
      <c r="BJ133" s="336">
        <v>5.5345661911970598</v>
      </c>
      <c r="BK133" s="336">
        <v>5.0844184265275576</v>
      </c>
      <c r="BL133" s="336">
        <v>3.9808365602380285</v>
      </c>
      <c r="BM133" s="336">
        <v>4.5361863995603544</v>
      </c>
      <c r="BN133" s="337">
        <f t="shared" si="126"/>
        <v>20.894855699187307</v>
      </c>
      <c r="BO133" s="336">
        <f t="shared" si="133"/>
        <v>288.23333516166429</v>
      </c>
      <c r="BP133" s="336">
        <f t="shared" si="127"/>
        <v>490.94966923119705</v>
      </c>
      <c r="BQ133" s="336">
        <f t="shared" si="127"/>
        <v>291.55890546652756</v>
      </c>
      <c r="BR133" s="336">
        <f t="shared" si="127"/>
        <v>190.98501560023806</v>
      </c>
      <c r="BS133" s="336">
        <f t="shared" si="127"/>
        <v>191.54036543956039</v>
      </c>
      <c r="BT133" s="337">
        <f t="shared" si="127"/>
        <v>1453.2672908991872</v>
      </c>
      <c r="BU133" s="336">
        <v>32.085871301077567</v>
      </c>
      <c r="BV133" s="336" t="e">
        <v>#REF!</v>
      </c>
      <c r="BW133" s="336">
        <v>59.357553948679019</v>
      </c>
      <c r="BX133" s="336">
        <v>63.200251182228051</v>
      </c>
      <c r="BY133" s="336">
        <v>34.605711622322161</v>
      </c>
      <c r="BZ133" s="337" t="e">
        <f t="shared" si="128"/>
        <v>#REF!</v>
      </c>
      <c r="CA133" s="336">
        <f t="shared" si="129"/>
        <v>320.31920646274187</v>
      </c>
      <c r="CB133" s="336" t="e">
        <f t="shared" si="129"/>
        <v>#REF!</v>
      </c>
      <c r="CC133" s="336">
        <f t="shared" si="129"/>
        <v>350.91645941520659</v>
      </c>
      <c r="CD133" s="336">
        <f t="shared" si="129"/>
        <v>254.1852667824661</v>
      </c>
      <c r="CE133" s="336">
        <f t="shared" si="129"/>
        <v>226.14607706188255</v>
      </c>
      <c r="CF133" s="337" t="e">
        <f t="shared" si="129"/>
        <v>#REF!</v>
      </c>
      <c r="CG133" s="336"/>
      <c r="CH133" s="336"/>
      <c r="CI133" s="336"/>
      <c r="CJ133" s="336"/>
      <c r="CK133" s="336"/>
      <c r="CL133" s="337"/>
      <c r="CM133" s="336">
        <f t="shared" si="130"/>
        <v>320.31920646274187</v>
      </c>
      <c r="CN133" s="336" t="e">
        <f t="shared" si="130"/>
        <v>#REF!</v>
      </c>
      <c r="CO133" s="336">
        <f t="shared" si="130"/>
        <v>350.91645941520659</v>
      </c>
      <c r="CP133" s="336">
        <f t="shared" si="130"/>
        <v>254.1852667824661</v>
      </c>
      <c r="CQ133" s="336">
        <f t="shared" si="130"/>
        <v>226.14607706188255</v>
      </c>
      <c r="CR133" s="337" t="e">
        <f t="shared" si="130"/>
        <v>#REF!</v>
      </c>
      <c r="CS133" s="682"/>
      <c r="CT133" s="338">
        <v>0.59699999999999998</v>
      </c>
      <c r="CU133" s="339">
        <v>0</v>
      </c>
      <c r="CV133" s="340">
        <f t="shared" si="131"/>
        <v>0.40300000000000002</v>
      </c>
      <c r="CW133" s="682"/>
      <c r="CX133" s="341" t="s">
        <v>110</v>
      </c>
      <c r="CY133" s="342" t="s">
        <v>599</v>
      </c>
      <c r="CZ133" s="357" t="s">
        <v>110</v>
      </c>
      <c r="DA133" s="344" t="s">
        <v>689</v>
      </c>
    </row>
    <row r="134" spans="2:105" x14ac:dyDescent="0.2">
      <c r="B134" s="160" t="s">
        <v>698</v>
      </c>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386"/>
      <c r="AQ134" s="160"/>
      <c r="AR134" s="160"/>
      <c r="AS134" s="160"/>
      <c r="AT134" s="160"/>
      <c r="AU134" s="160"/>
      <c r="AV134" s="386"/>
      <c r="AW134" s="333">
        <v>9.3283200000000015</v>
      </c>
      <c r="AX134" s="333">
        <v>15.806320000000001</v>
      </c>
      <c r="AY134" s="333">
        <v>9.3283200000000015</v>
      </c>
      <c r="AZ134" s="333">
        <v>6.0893200000000007</v>
      </c>
      <c r="BA134" s="333">
        <v>6.0893200000000007</v>
      </c>
      <c r="BB134" s="335">
        <f t="shared" si="132"/>
        <v>46.641600000000011</v>
      </c>
      <c r="BC134" s="336">
        <v>9.5895129600000022</v>
      </c>
      <c r="BD134" s="336">
        <v>16.248896960000003</v>
      </c>
      <c r="BE134" s="336">
        <v>9.5895129600000022</v>
      </c>
      <c r="BF134" s="336">
        <v>6.2598209600000008</v>
      </c>
      <c r="BG134" s="336">
        <v>6.2598209600000008</v>
      </c>
      <c r="BH134" s="337">
        <v>47.947564800000009</v>
      </c>
      <c r="BI134" s="336">
        <v>5.8876087122608167E-2</v>
      </c>
      <c r="BJ134" s="336">
        <v>0.18526534340578624</v>
      </c>
      <c r="BK134" s="336">
        <v>0.17019699345317602</v>
      </c>
      <c r="BL134" s="336">
        <v>0.13325543988395092</v>
      </c>
      <c r="BM134" s="336">
        <v>0.15184534831363863</v>
      </c>
      <c r="BN134" s="337">
        <f t="shared" si="126"/>
        <v>0.69943921217915994</v>
      </c>
      <c r="BO134" s="336">
        <f t="shared" si="133"/>
        <v>9.6483890471226097</v>
      </c>
      <c r="BP134" s="336">
        <f t="shared" si="127"/>
        <v>16.434162303405788</v>
      </c>
      <c r="BQ134" s="336">
        <f t="shared" si="127"/>
        <v>9.7597099534531786</v>
      </c>
      <c r="BR134" s="336">
        <f t="shared" si="127"/>
        <v>6.3930763998839515</v>
      </c>
      <c r="BS134" s="336">
        <f t="shared" si="127"/>
        <v>6.4116663083136398</v>
      </c>
      <c r="BT134" s="337">
        <f t="shared" si="127"/>
        <v>48.647004012179167</v>
      </c>
      <c r="BU134" s="336">
        <v>1.0740498459522976</v>
      </c>
      <c r="BV134" s="336" t="e">
        <v>#REF!</v>
      </c>
      <c r="BW134" s="336">
        <v>1.9869484321138822</v>
      </c>
      <c r="BX134" s="336">
        <v>2.1155797643599867</v>
      </c>
      <c r="BY134" s="336">
        <v>1.1583995612354303</v>
      </c>
      <c r="BZ134" s="337" t="e">
        <f t="shared" si="128"/>
        <v>#REF!</v>
      </c>
      <c r="CA134" s="336">
        <f t="shared" si="129"/>
        <v>10.722438893074907</v>
      </c>
      <c r="CB134" s="336" t="e">
        <f t="shared" si="129"/>
        <v>#REF!</v>
      </c>
      <c r="CC134" s="336">
        <f t="shared" si="129"/>
        <v>11.746658385567061</v>
      </c>
      <c r="CD134" s="336">
        <f t="shared" si="129"/>
        <v>8.5086561642439378</v>
      </c>
      <c r="CE134" s="336">
        <f t="shared" si="129"/>
        <v>7.5700658695490706</v>
      </c>
      <c r="CF134" s="337" t="e">
        <f t="shared" si="129"/>
        <v>#REF!</v>
      </c>
      <c r="CG134" s="336"/>
      <c r="CH134" s="336"/>
      <c r="CI134" s="336"/>
      <c r="CJ134" s="336"/>
      <c r="CK134" s="336"/>
      <c r="CL134" s="337"/>
      <c r="CM134" s="336">
        <f t="shared" si="130"/>
        <v>10.722438893074907</v>
      </c>
      <c r="CN134" s="336" t="e">
        <f t="shared" si="130"/>
        <v>#REF!</v>
      </c>
      <c r="CO134" s="336">
        <f t="shared" si="130"/>
        <v>11.746658385567061</v>
      </c>
      <c r="CP134" s="336">
        <f t="shared" si="130"/>
        <v>8.5086561642439378</v>
      </c>
      <c r="CQ134" s="336">
        <f t="shared" si="130"/>
        <v>7.5700658695490706</v>
      </c>
      <c r="CR134" s="337" t="e">
        <f t="shared" si="130"/>
        <v>#REF!</v>
      </c>
      <c r="CS134" s="682"/>
      <c r="CT134" s="338">
        <v>0.59699999999999998</v>
      </c>
      <c r="CU134" s="339">
        <v>0</v>
      </c>
      <c r="CV134" s="340">
        <f t="shared" si="131"/>
        <v>0.40300000000000002</v>
      </c>
      <c r="CW134" s="682"/>
      <c r="CX134" s="341" t="s">
        <v>110</v>
      </c>
      <c r="CY134" s="342" t="s">
        <v>599</v>
      </c>
      <c r="CZ134" s="357" t="s">
        <v>605</v>
      </c>
      <c r="DA134" s="344" t="s">
        <v>689</v>
      </c>
    </row>
    <row r="135" spans="2:105" x14ac:dyDescent="0.2">
      <c r="B135" s="363" t="s">
        <v>496</v>
      </c>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84"/>
      <c r="AL135" s="376"/>
      <c r="AM135" s="376"/>
      <c r="AN135" s="376"/>
      <c r="AO135" s="376"/>
      <c r="AP135" s="377"/>
      <c r="AQ135" s="376"/>
      <c r="AR135" s="376"/>
      <c r="AS135" s="376"/>
      <c r="AT135" s="376"/>
      <c r="AU135" s="376"/>
      <c r="AV135" s="377"/>
      <c r="AW135" s="376"/>
      <c r="AX135" s="376"/>
      <c r="AY135" s="376"/>
      <c r="AZ135" s="376"/>
      <c r="BA135" s="376"/>
      <c r="BB135" s="377"/>
      <c r="BC135" s="324"/>
      <c r="BD135" s="325"/>
      <c r="BE135" s="325"/>
      <c r="BF135" s="325"/>
      <c r="BG135" s="325"/>
      <c r="BH135" s="326"/>
      <c r="BI135" s="324"/>
      <c r="BJ135" s="325"/>
      <c r="BK135" s="325"/>
      <c r="BL135" s="325"/>
      <c r="BM135" s="325"/>
      <c r="BN135" s="326"/>
      <c r="BO135" s="325"/>
      <c r="BP135" s="325"/>
      <c r="BQ135" s="325"/>
      <c r="BR135" s="325"/>
      <c r="BS135" s="325"/>
      <c r="BT135" s="326"/>
      <c r="BU135" s="325"/>
      <c r="BV135" s="325"/>
      <c r="BW135" s="325"/>
      <c r="BX135" s="325"/>
      <c r="BY135" s="325"/>
      <c r="BZ135" s="326"/>
      <c r="CA135" s="325"/>
      <c r="CB135" s="325"/>
      <c r="CC135" s="325"/>
      <c r="CD135" s="325"/>
      <c r="CE135" s="325"/>
      <c r="CF135" s="326"/>
      <c r="CG135" s="325"/>
      <c r="CH135" s="325"/>
      <c r="CI135" s="325"/>
      <c r="CJ135" s="325"/>
      <c r="CK135" s="325"/>
      <c r="CL135" s="326"/>
      <c r="CM135" s="325"/>
      <c r="CN135" s="325"/>
      <c r="CO135" s="325"/>
      <c r="CP135" s="325"/>
      <c r="CQ135" s="325"/>
      <c r="CR135" s="326"/>
      <c r="CS135" s="682"/>
      <c r="CT135" s="324"/>
      <c r="CU135" s="325"/>
      <c r="CV135" s="326"/>
      <c r="CW135" s="682"/>
      <c r="CX135" s="351"/>
      <c r="CY135" s="802"/>
      <c r="CZ135" s="328"/>
      <c r="DA135" s="328"/>
    </row>
    <row r="136" spans="2:105" x14ac:dyDescent="0.2">
      <c r="B136" s="331" t="s">
        <v>112</v>
      </c>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c r="AD136" s="331"/>
      <c r="AE136" s="331"/>
      <c r="AF136" s="331"/>
      <c r="AG136" s="331"/>
      <c r="AH136" s="331"/>
      <c r="AI136" s="331"/>
      <c r="AJ136" s="331"/>
      <c r="AK136" s="160"/>
      <c r="AL136" s="160"/>
      <c r="AM136" s="160"/>
      <c r="AN136" s="160"/>
      <c r="AO136" s="160"/>
      <c r="AP136" s="386"/>
      <c r="AQ136" s="160"/>
      <c r="AR136" s="160"/>
      <c r="AS136" s="160"/>
      <c r="AT136" s="160"/>
      <c r="AU136" s="160"/>
      <c r="AV136" s="386"/>
      <c r="AW136" s="333">
        <f>1035.9</f>
        <v>1035.9000000000001</v>
      </c>
      <c r="AX136" s="333">
        <f>901.1</f>
        <v>901.1</v>
      </c>
      <c r="AY136" s="333">
        <f>853.9</f>
        <v>853.9</v>
      </c>
      <c r="AZ136" s="333">
        <f>661.4</f>
        <v>661.4</v>
      </c>
      <c r="BA136" s="333">
        <f>727.4</f>
        <v>727.4</v>
      </c>
      <c r="BB136" s="335">
        <f>SUM(AW136:BA136)</f>
        <v>4179.7</v>
      </c>
      <c r="BC136" s="336">
        <v>1064.9052000000001</v>
      </c>
      <c r="BD136" s="336">
        <v>926.33080000000007</v>
      </c>
      <c r="BE136" s="336">
        <v>877.80920000000003</v>
      </c>
      <c r="BF136" s="336">
        <v>679.91920000000005</v>
      </c>
      <c r="BG136" s="336">
        <v>747.7672</v>
      </c>
      <c r="BH136" s="337">
        <v>4296.7316000000001</v>
      </c>
      <c r="BI136" s="336">
        <v>0</v>
      </c>
      <c r="BJ136" s="336">
        <v>0</v>
      </c>
      <c r="BK136" s="336">
        <v>0</v>
      </c>
      <c r="BL136" s="336">
        <v>0</v>
      </c>
      <c r="BM136" s="336">
        <v>0</v>
      </c>
      <c r="BN136" s="337">
        <f t="shared" ref="BN136" si="136">SUM(BI136:BM136)</f>
        <v>0</v>
      </c>
      <c r="BO136" s="336">
        <f>BC136+BI136</f>
        <v>1064.9052000000001</v>
      </c>
      <c r="BP136" s="336">
        <f t="shared" ref="BP136:BS138" si="137">BD136+BJ136</f>
        <v>926.33080000000007</v>
      </c>
      <c r="BQ136" s="336">
        <f t="shared" si="137"/>
        <v>877.80920000000003</v>
      </c>
      <c r="BR136" s="336">
        <f t="shared" si="137"/>
        <v>679.91920000000005</v>
      </c>
      <c r="BS136" s="336">
        <f t="shared" si="137"/>
        <v>747.7672</v>
      </c>
      <c r="BT136" s="337">
        <f>BH136+BN136</f>
        <v>4296.7316000000001</v>
      </c>
      <c r="BU136" s="336">
        <v>118.54427308306965</v>
      </c>
      <c r="BV136" s="336" t="e">
        <v>#REF!</v>
      </c>
      <c r="BW136" s="336">
        <v>178.71039425900383</v>
      </c>
      <c r="BX136" s="336">
        <v>224.99704538896816</v>
      </c>
      <c r="BY136" s="336">
        <v>135.09954428899044</v>
      </c>
      <c r="BZ136" s="337" t="e">
        <f>SUM(BU136:BY136)</f>
        <v>#REF!</v>
      </c>
      <c r="CA136" s="336">
        <f t="shared" ref="CA136:CF138" si="138">BU136+BO136</f>
        <v>1183.4494730830697</v>
      </c>
      <c r="CB136" s="336" t="e">
        <f t="shared" si="138"/>
        <v>#REF!</v>
      </c>
      <c r="CC136" s="336">
        <f t="shared" si="138"/>
        <v>1056.519594259004</v>
      </c>
      <c r="CD136" s="336">
        <f t="shared" si="138"/>
        <v>904.91624538896826</v>
      </c>
      <c r="CE136" s="336">
        <f t="shared" si="138"/>
        <v>882.8667442889905</v>
      </c>
      <c r="CF136" s="337" t="e">
        <f t="shared" si="138"/>
        <v>#REF!</v>
      </c>
      <c r="CG136" s="336"/>
      <c r="CH136" s="336"/>
      <c r="CI136" s="336"/>
      <c r="CJ136" s="336"/>
      <c r="CK136" s="336"/>
      <c r="CL136" s="337"/>
      <c r="CM136" s="336">
        <f t="shared" ref="CM136:CR138" si="139">CA136-CG136</f>
        <v>1183.4494730830697</v>
      </c>
      <c r="CN136" s="336" t="e">
        <f t="shared" si="139"/>
        <v>#REF!</v>
      </c>
      <c r="CO136" s="336">
        <f t="shared" si="139"/>
        <v>1056.519594259004</v>
      </c>
      <c r="CP136" s="336">
        <f t="shared" si="139"/>
        <v>904.91624538896826</v>
      </c>
      <c r="CQ136" s="336">
        <f t="shared" si="139"/>
        <v>882.8667442889905</v>
      </c>
      <c r="CR136" s="337" t="e">
        <f t="shared" si="139"/>
        <v>#REF!</v>
      </c>
      <c r="CS136" s="682"/>
      <c r="CT136" s="338">
        <v>0</v>
      </c>
      <c r="CU136" s="339">
        <v>0</v>
      </c>
      <c r="CV136" s="340">
        <f t="shared" si="131"/>
        <v>1</v>
      </c>
      <c r="CW136" s="682"/>
      <c r="CX136" s="341" t="s">
        <v>110</v>
      </c>
      <c r="CY136" s="342" t="s">
        <v>599</v>
      </c>
      <c r="CZ136" s="357" t="s">
        <v>110</v>
      </c>
      <c r="DA136" s="344" t="s">
        <v>651</v>
      </c>
    </row>
    <row r="137" spans="2:105" x14ac:dyDescent="0.2">
      <c r="B137" s="331" t="s">
        <v>652</v>
      </c>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160"/>
      <c r="AL137" s="160"/>
      <c r="AM137" s="160"/>
      <c r="AN137" s="160"/>
      <c r="AO137" s="160"/>
      <c r="AP137" s="386"/>
      <c r="AQ137" s="160"/>
      <c r="AR137" s="160"/>
      <c r="AS137" s="160"/>
      <c r="AT137" s="160"/>
      <c r="AU137" s="160"/>
      <c r="AV137" s="386"/>
      <c r="AW137" s="333">
        <v>334.48104371097236</v>
      </c>
      <c r="AX137" s="333">
        <v>495.43889384478143</v>
      </c>
      <c r="AY137" s="333">
        <v>380.19848349687777</v>
      </c>
      <c r="AZ137" s="333">
        <v>380.19848349687777</v>
      </c>
      <c r="BA137" s="333">
        <v>0</v>
      </c>
      <c r="BB137" s="335">
        <f t="shared" ref="BB137" si="140">SUM(AW137:BA137)</f>
        <v>1590.3169045495094</v>
      </c>
      <c r="BC137" s="336">
        <v>343.84651293487957</v>
      </c>
      <c r="BD137" s="336">
        <v>509.31118287243532</v>
      </c>
      <c r="BE137" s="336">
        <v>390.84404103479034</v>
      </c>
      <c r="BF137" s="336">
        <v>390.84404103479034</v>
      </c>
      <c r="BG137" s="336">
        <v>0</v>
      </c>
      <c r="BH137" s="337">
        <v>1634.8457778768957</v>
      </c>
      <c r="BI137" s="336">
        <v>3.0546805774031318E-2</v>
      </c>
      <c r="BJ137" s="336">
        <v>1.1674606799402167</v>
      </c>
      <c r="BK137" s="336">
        <v>2.0919621309634695</v>
      </c>
      <c r="BL137" s="336">
        <v>3.3551808846908728</v>
      </c>
      <c r="BM137" s="336">
        <v>0</v>
      </c>
      <c r="BN137" s="337">
        <f>SUM(BI137:BM137)</f>
        <v>6.6451505013685903</v>
      </c>
      <c r="BO137" s="336">
        <f>BC137+BI137</f>
        <v>343.87705974065358</v>
      </c>
      <c r="BP137" s="336">
        <f t="shared" si="137"/>
        <v>510.47864355237556</v>
      </c>
      <c r="BQ137" s="336">
        <f t="shared" si="137"/>
        <v>392.93600316575379</v>
      </c>
      <c r="BR137" s="336">
        <f t="shared" si="137"/>
        <v>394.1992219194812</v>
      </c>
      <c r="BS137" s="336">
        <f t="shared" si="137"/>
        <v>0</v>
      </c>
      <c r="BT137" s="337">
        <f>BH137+BN137</f>
        <v>1641.4909283782642</v>
      </c>
      <c r="BU137" s="336">
        <v>38.280079838936921</v>
      </c>
      <c r="BV137" s="336" t="e">
        <v>#REF!</v>
      </c>
      <c r="BW137" s="336">
        <v>79.996596121695958</v>
      </c>
      <c r="BX137" s="336">
        <v>130.4473534892285</v>
      </c>
      <c r="BY137" s="336">
        <v>0</v>
      </c>
      <c r="BZ137" s="337" t="e">
        <f>SUM(BU137:BY137)</f>
        <v>#REF!</v>
      </c>
      <c r="CA137" s="336">
        <f t="shared" si="138"/>
        <v>382.15713957959048</v>
      </c>
      <c r="CB137" s="336" t="e">
        <f t="shared" si="138"/>
        <v>#REF!</v>
      </c>
      <c r="CC137" s="336">
        <f t="shared" si="138"/>
        <v>472.93259928744976</v>
      </c>
      <c r="CD137" s="336">
        <f t="shared" si="138"/>
        <v>524.64657540870974</v>
      </c>
      <c r="CE137" s="336">
        <f t="shared" si="138"/>
        <v>0</v>
      </c>
      <c r="CF137" s="337" t="e">
        <f t="shared" si="138"/>
        <v>#REF!</v>
      </c>
      <c r="CG137" s="336"/>
      <c r="CH137" s="336"/>
      <c r="CI137" s="336"/>
      <c r="CJ137" s="336"/>
      <c r="CK137" s="336"/>
      <c r="CL137" s="337"/>
      <c r="CM137" s="336">
        <f t="shared" si="139"/>
        <v>382.15713957959048</v>
      </c>
      <c r="CN137" s="336" t="e">
        <f t="shared" si="139"/>
        <v>#REF!</v>
      </c>
      <c r="CO137" s="336">
        <f t="shared" si="139"/>
        <v>472.93259928744976</v>
      </c>
      <c r="CP137" s="336">
        <f t="shared" si="139"/>
        <v>524.64657540870974</v>
      </c>
      <c r="CQ137" s="336">
        <f t="shared" si="139"/>
        <v>0</v>
      </c>
      <c r="CR137" s="337" t="e">
        <f t="shared" si="139"/>
        <v>#REF!</v>
      </c>
      <c r="CS137" s="682"/>
      <c r="CT137" s="338">
        <v>0</v>
      </c>
      <c r="CU137" s="339">
        <v>0.6</v>
      </c>
      <c r="CV137" s="340">
        <f t="shared" si="131"/>
        <v>0.4</v>
      </c>
      <c r="CW137" s="682"/>
      <c r="CX137" s="341" t="s">
        <v>110</v>
      </c>
      <c r="CY137" s="342" t="s">
        <v>599</v>
      </c>
      <c r="CZ137" s="357" t="s">
        <v>118</v>
      </c>
      <c r="DA137" s="344" t="s">
        <v>653</v>
      </c>
    </row>
    <row r="138" spans="2:105" x14ac:dyDescent="0.2">
      <c r="B138" s="331" t="s">
        <v>699</v>
      </c>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160"/>
      <c r="AL138" s="160"/>
      <c r="AM138" s="160"/>
      <c r="AN138" s="160"/>
      <c r="AO138" s="160"/>
      <c r="AP138" s="386"/>
      <c r="AQ138" s="160"/>
      <c r="AR138" s="160"/>
      <c r="AS138" s="160"/>
      <c r="AT138" s="160"/>
      <c r="AU138" s="160"/>
      <c r="AV138" s="386"/>
      <c r="AW138" s="333">
        <v>0</v>
      </c>
      <c r="AX138" s="333">
        <v>0</v>
      </c>
      <c r="AY138" s="333">
        <v>0</v>
      </c>
      <c r="AZ138" s="333">
        <v>0</v>
      </c>
      <c r="BA138" s="333">
        <v>0</v>
      </c>
      <c r="BB138" s="335">
        <f>SUM(AW138:BA138)</f>
        <v>0</v>
      </c>
      <c r="BC138" s="336">
        <v>0</v>
      </c>
      <c r="BD138" s="336">
        <v>0</v>
      </c>
      <c r="BE138" s="336">
        <v>0</v>
      </c>
      <c r="BF138" s="336">
        <v>0</v>
      </c>
      <c r="BG138" s="336">
        <v>0</v>
      </c>
      <c r="BH138" s="337">
        <v>0</v>
      </c>
      <c r="BI138" s="336">
        <v>0</v>
      </c>
      <c r="BJ138" s="336">
        <v>0</v>
      </c>
      <c r="BK138" s="336">
        <v>0</v>
      </c>
      <c r="BL138" s="336">
        <v>0</v>
      </c>
      <c r="BM138" s="336">
        <v>0</v>
      </c>
      <c r="BN138" s="337">
        <f>SUM(BI138:BM138)</f>
        <v>0</v>
      </c>
      <c r="BO138" s="336">
        <f>BC138+BI138</f>
        <v>0</v>
      </c>
      <c r="BP138" s="336">
        <f t="shared" si="137"/>
        <v>0</v>
      </c>
      <c r="BQ138" s="336">
        <f t="shared" si="137"/>
        <v>0</v>
      </c>
      <c r="BR138" s="336">
        <f t="shared" si="137"/>
        <v>0</v>
      </c>
      <c r="BS138" s="336">
        <f t="shared" si="137"/>
        <v>0</v>
      </c>
      <c r="BT138" s="337">
        <f>BH138+BN138</f>
        <v>0</v>
      </c>
      <c r="BU138" s="336">
        <v>0</v>
      </c>
      <c r="BV138" s="336" t="e">
        <v>#REF!</v>
      </c>
      <c r="BW138" s="336">
        <v>0</v>
      </c>
      <c r="BX138" s="336">
        <v>0</v>
      </c>
      <c r="BY138" s="336">
        <v>0</v>
      </c>
      <c r="BZ138" s="337" t="e">
        <f>SUM(BU138:BY138)</f>
        <v>#REF!</v>
      </c>
      <c r="CA138" s="336">
        <f t="shared" si="138"/>
        <v>0</v>
      </c>
      <c r="CB138" s="336" t="e">
        <f t="shared" si="138"/>
        <v>#REF!</v>
      </c>
      <c r="CC138" s="336">
        <f t="shared" si="138"/>
        <v>0</v>
      </c>
      <c r="CD138" s="336">
        <f t="shared" si="138"/>
        <v>0</v>
      </c>
      <c r="CE138" s="336">
        <f t="shared" si="138"/>
        <v>0</v>
      </c>
      <c r="CF138" s="337" t="e">
        <f t="shared" si="138"/>
        <v>#REF!</v>
      </c>
      <c r="CG138" s="336"/>
      <c r="CH138" s="336"/>
      <c r="CI138" s="336"/>
      <c r="CJ138" s="336"/>
      <c r="CK138" s="336"/>
      <c r="CL138" s="337"/>
      <c r="CM138" s="336">
        <f t="shared" si="139"/>
        <v>0</v>
      </c>
      <c r="CN138" s="336" t="e">
        <f t="shared" si="139"/>
        <v>#REF!</v>
      </c>
      <c r="CO138" s="336">
        <f t="shared" si="139"/>
        <v>0</v>
      </c>
      <c r="CP138" s="336">
        <f t="shared" si="139"/>
        <v>0</v>
      </c>
      <c r="CQ138" s="336">
        <f t="shared" si="139"/>
        <v>0</v>
      </c>
      <c r="CR138" s="337" t="e">
        <f t="shared" si="139"/>
        <v>#REF!</v>
      </c>
      <c r="CS138" s="682"/>
      <c r="CT138" s="338">
        <v>0</v>
      </c>
      <c r="CU138" s="339">
        <v>0.6</v>
      </c>
      <c r="CV138" s="340">
        <f>1-CT138-CU138</f>
        <v>0.4</v>
      </c>
      <c r="CW138" s="682"/>
      <c r="CX138" s="341" t="s">
        <v>110</v>
      </c>
      <c r="CY138" s="342" t="s">
        <v>599</v>
      </c>
      <c r="CZ138" s="357" t="s">
        <v>654</v>
      </c>
      <c r="DA138" s="344" t="s">
        <v>653</v>
      </c>
    </row>
    <row r="139" spans="2:105" x14ac:dyDescent="0.2">
      <c r="B139" s="389" t="s">
        <v>243</v>
      </c>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c r="AF139" s="389"/>
      <c r="AG139" s="389"/>
      <c r="AH139" s="389"/>
      <c r="AI139" s="389"/>
      <c r="AJ139" s="389"/>
      <c r="AK139" s="799"/>
      <c r="AL139" s="799"/>
      <c r="AM139" s="799"/>
      <c r="AN139" s="799"/>
      <c r="AO139" s="799"/>
      <c r="AP139" s="799"/>
      <c r="AQ139" s="799"/>
      <c r="AR139" s="799"/>
      <c r="AS139" s="799"/>
      <c r="AT139" s="799"/>
      <c r="AU139" s="799"/>
      <c r="AV139" s="799"/>
      <c r="AW139" s="390">
        <f t="shared" ref="AW139:CR139" si="141">SUM(AW32:AW138)</f>
        <v>46339.286834537343</v>
      </c>
      <c r="AX139" s="390" t="e">
        <f t="shared" si="141"/>
        <v>#REF!</v>
      </c>
      <c r="AY139" s="390">
        <f t="shared" si="141"/>
        <v>26841.029966993759</v>
      </c>
      <c r="AZ139" s="390">
        <f t="shared" si="141"/>
        <v>27054.009966993759</v>
      </c>
      <c r="BA139" s="390">
        <f t="shared" si="141"/>
        <v>37191.829000000005</v>
      </c>
      <c r="BB139" s="390" t="e">
        <f t="shared" si="141"/>
        <v>#REF!</v>
      </c>
      <c r="BC139" s="390">
        <f t="shared" si="141"/>
        <v>47636.786865904389</v>
      </c>
      <c r="BD139" s="390" t="e">
        <f t="shared" si="141"/>
        <v>#REF!</v>
      </c>
      <c r="BE139" s="390">
        <f t="shared" si="141"/>
        <v>27592.578806069581</v>
      </c>
      <c r="BF139" s="390">
        <f t="shared" si="141"/>
        <v>27811.522246069588</v>
      </c>
      <c r="BG139" s="390">
        <f t="shared" si="141"/>
        <v>38233.200211999996</v>
      </c>
      <c r="BH139" s="390" t="e">
        <f t="shared" si="141"/>
        <v>#REF!</v>
      </c>
      <c r="BI139" s="390">
        <f t="shared" si="141"/>
        <v>126.41360259724583</v>
      </c>
      <c r="BJ139" s="390" t="e">
        <f t="shared" si="141"/>
        <v>#REF!</v>
      </c>
      <c r="BK139" s="390">
        <f t="shared" si="141"/>
        <v>376.27505314372786</v>
      </c>
      <c r="BL139" s="390">
        <f t="shared" si="141"/>
        <v>602.817487369324</v>
      </c>
      <c r="BM139" s="390">
        <f t="shared" si="141"/>
        <v>814.52074716863194</v>
      </c>
      <c r="BN139" s="390" t="e">
        <f t="shared" si="141"/>
        <v>#REF!</v>
      </c>
      <c r="BO139" s="390">
        <f t="shared" si="141"/>
        <v>47763.200468501636</v>
      </c>
      <c r="BP139" s="390" t="e">
        <f t="shared" si="141"/>
        <v>#REF!</v>
      </c>
      <c r="BQ139" s="390">
        <f t="shared" si="141"/>
        <v>27968.853859213315</v>
      </c>
      <c r="BR139" s="390">
        <f t="shared" si="141"/>
        <v>28414.339733438905</v>
      </c>
      <c r="BS139" s="390">
        <f t="shared" si="141"/>
        <v>39047.720959168641</v>
      </c>
      <c r="BT139" s="390" t="e">
        <f t="shared" si="141"/>
        <v>#REF!</v>
      </c>
      <c r="BU139" s="390">
        <f t="shared" si="141"/>
        <v>3715.8845399520587</v>
      </c>
      <c r="BV139" s="390" t="e">
        <f t="shared" si="141"/>
        <v>#REF!</v>
      </c>
      <c r="BW139" s="390">
        <f t="shared" si="141"/>
        <v>3422.8834650295516</v>
      </c>
      <c r="BX139" s="390">
        <f t="shared" si="141"/>
        <v>3415.9116925390081</v>
      </c>
      <c r="BY139" s="390">
        <f t="shared" si="141"/>
        <v>3502.5995498751495</v>
      </c>
      <c r="BZ139" s="390" t="e">
        <f t="shared" si="141"/>
        <v>#REF!</v>
      </c>
      <c r="CA139" s="390">
        <f t="shared" si="141"/>
        <v>51479.085008453701</v>
      </c>
      <c r="CB139" s="390" t="e">
        <f t="shared" si="141"/>
        <v>#REF!</v>
      </c>
      <c r="CC139" s="390">
        <f t="shared" si="141"/>
        <v>31391.737324242858</v>
      </c>
      <c r="CD139" s="390">
        <f t="shared" si="141"/>
        <v>31830.25142597792</v>
      </c>
      <c r="CE139" s="390">
        <f t="shared" si="141"/>
        <v>42550.320509043777</v>
      </c>
      <c r="CF139" s="390" t="e">
        <f t="shared" si="141"/>
        <v>#REF!</v>
      </c>
      <c r="CG139" s="390">
        <f t="shared" si="141"/>
        <v>174.07782875587151</v>
      </c>
      <c r="CH139" s="390" t="e">
        <f t="shared" si="141"/>
        <v>#REF!</v>
      </c>
      <c r="CI139" s="390">
        <f t="shared" si="141"/>
        <v>189.99109293676526</v>
      </c>
      <c r="CJ139" s="390">
        <f t="shared" si="141"/>
        <v>210.58306678719032</v>
      </c>
      <c r="CK139" s="390">
        <f t="shared" si="141"/>
        <v>187.17690815737291</v>
      </c>
      <c r="CL139" s="390" t="e">
        <f t="shared" si="141"/>
        <v>#REF!</v>
      </c>
      <c r="CM139" s="390">
        <f t="shared" si="141"/>
        <v>51305.00717969783</v>
      </c>
      <c r="CN139" s="390" t="e">
        <f t="shared" si="141"/>
        <v>#REF!</v>
      </c>
      <c r="CO139" s="390">
        <f t="shared" si="141"/>
        <v>31201.746231306093</v>
      </c>
      <c r="CP139" s="390">
        <f t="shared" si="141"/>
        <v>31619.668359190728</v>
      </c>
      <c r="CQ139" s="390">
        <f t="shared" si="141"/>
        <v>42363.143600886404</v>
      </c>
      <c r="CR139" s="390" t="e">
        <f t="shared" si="141"/>
        <v>#REF!</v>
      </c>
      <c r="CS139" s="799"/>
      <c r="CT139" s="799"/>
      <c r="CU139" s="799"/>
      <c r="CV139" s="799"/>
      <c r="CW139" s="799"/>
      <c r="CX139" s="805"/>
      <c r="CY139" s="805"/>
      <c r="CZ139" s="805"/>
      <c r="DA139" s="805"/>
    </row>
  </sheetData>
  <autoFilter ref="A5:CR90" xr:uid="{8B9B613E-CE23-4DA9-99DC-0D26FE25A779}">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36" showButton="0"/>
    <filterColumn colId="37"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8" showButton="0"/>
    <filterColumn colId="49" showButton="0"/>
    <filterColumn colId="50" showButton="0"/>
    <filterColumn colId="51" showButton="0"/>
    <filterColumn colId="52"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2" showButton="0"/>
    <filterColumn colId="73" showButton="0"/>
    <filterColumn colId="74" showButton="0"/>
    <filterColumn colId="75" showButton="0"/>
    <filterColumn colId="76"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90" showButton="0"/>
    <filterColumn colId="91" showButton="0"/>
    <filterColumn colId="92" showButton="0"/>
    <filterColumn colId="93" showButton="0"/>
    <filterColumn colId="94" showButton="0"/>
  </autoFilter>
  <mergeCells count="20">
    <mergeCell ref="BI5:BN5"/>
    <mergeCell ref="A5:A6"/>
    <mergeCell ref="E5:E6"/>
    <mergeCell ref="F5:F6"/>
    <mergeCell ref="Y5:AD5"/>
    <mergeCell ref="S5:X5"/>
    <mergeCell ref="M5:R5"/>
    <mergeCell ref="G5:L5"/>
    <mergeCell ref="B5:B6"/>
    <mergeCell ref="AK5:AP5"/>
    <mergeCell ref="AQ5:AV5"/>
    <mergeCell ref="AW5:BB5"/>
    <mergeCell ref="BC5:BH5"/>
    <mergeCell ref="CX5:DA5"/>
    <mergeCell ref="BO5:BT5"/>
    <mergeCell ref="BU5:BZ5"/>
    <mergeCell ref="CA5:CF5"/>
    <mergeCell ref="CG5:CL5"/>
    <mergeCell ref="CM5:CR5"/>
    <mergeCell ref="CT5:CV5"/>
  </mergeCells>
  <phoneticPr fontId="44" type="noConversion"/>
  <dataValidations count="1">
    <dataValidation allowBlank="1" showInputMessage="1" showErrorMessage="1" sqref="B74:AJ75" xr:uid="{B3E6A087-7666-44A3-ACE1-FC3146168220}"/>
  </dataValidations>
  <hyperlinks>
    <hyperlink ref="B3" location="Contents!A1" display="Contents!A1" xr:uid="{91AF8B3A-2EA2-4A38-9AA7-E320A7C804A6}"/>
  </hyperlinks>
  <pageMargins left="0.7" right="0.7" top="0.75" bottom="0.75" header="0.3" footer="0.3"/>
  <pageSetup paperSize="9" orientation="portrait" horizontalDpi="1200" verticalDpi="12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B2:AJ83"/>
  <sheetViews>
    <sheetView zoomScale="96" zoomScaleNormal="96" workbookViewId="0">
      <pane ySplit="3" topLeftCell="A4" activePane="bottomLeft" state="frozen"/>
      <selection activeCell="C11" sqref="C11"/>
      <selection pane="bottomLeft" activeCell="C35" sqref="C35"/>
    </sheetView>
  </sheetViews>
  <sheetFormatPr defaultColWidth="9.140625" defaultRowHeight="14.25" x14ac:dyDescent="0.2"/>
  <cols>
    <col min="1" max="1" width="2.28515625" style="25" customWidth="1"/>
    <col min="2" max="2" width="4.42578125" style="25" customWidth="1"/>
    <col min="3" max="3" width="45.7109375" style="25" customWidth="1"/>
    <col min="4" max="4" width="12.85546875" style="25" bestFit="1" customWidth="1"/>
    <col min="5" max="6" width="10.7109375" style="25" bestFit="1" customWidth="1"/>
    <col min="7" max="7" width="10.42578125" style="25" bestFit="1" customWidth="1"/>
    <col min="8" max="8" width="10" style="25" bestFit="1" customWidth="1"/>
    <col min="9" max="9" width="10.85546875" style="25" bestFit="1" customWidth="1"/>
    <col min="10" max="10" width="4.28515625" style="25" customWidth="1"/>
    <col min="11" max="11" width="4.5703125" style="25" customWidth="1"/>
    <col min="12" max="12" width="41.85546875" style="25" bestFit="1" customWidth="1"/>
    <col min="13" max="13" width="12.85546875" style="25" bestFit="1" customWidth="1"/>
    <col min="14" max="15" width="10.28515625" style="25" bestFit="1" customWidth="1"/>
    <col min="16" max="16" width="10.7109375" style="25" bestFit="1" customWidth="1"/>
    <col min="17" max="17" width="10" style="25" bestFit="1" customWidth="1"/>
    <col min="18" max="18" width="11" style="25" bestFit="1" customWidth="1"/>
    <col min="19" max="19" width="4.28515625" style="25" customWidth="1"/>
    <col min="20" max="20" width="4.5703125" style="25" customWidth="1"/>
    <col min="21" max="21" width="41.85546875" style="25" bestFit="1" customWidth="1"/>
    <col min="22" max="22" width="10.28515625" style="25" bestFit="1" customWidth="1"/>
    <col min="23" max="23" width="10.7109375" style="25" bestFit="1" customWidth="1"/>
    <col min="24" max="25" width="10.28515625" style="25" bestFit="1" customWidth="1"/>
    <col min="26" max="26" width="9.85546875" style="25" bestFit="1" customWidth="1"/>
    <col min="27" max="27" width="11" style="25" customWidth="1"/>
    <col min="28" max="28" width="3.7109375" style="25" customWidth="1"/>
    <col min="29" max="29" width="4" style="25" customWidth="1"/>
    <col min="30" max="30" width="41.85546875" style="25" bestFit="1" customWidth="1"/>
    <col min="31" max="35" width="9.28515625" style="25" bestFit="1" customWidth="1"/>
    <col min="36" max="36" width="13.42578125" style="25" customWidth="1"/>
    <col min="37" max="37" width="3.140625" style="25" customWidth="1"/>
    <col min="38" max="16384" width="9.140625" style="25"/>
  </cols>
  <sheetData>
    <row r="2" spans="2:36" ht="27.95" customHeight="1" x14ac:dyDescent="0.2">
      <c r="B2" s="2" t="s">
        <v>700</v>
      </c>
      <c r="C2" s="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2:36" s="29" customFormat="1" ht="18" customHeight="1" x14ac:dyDescent="0.15">
      <c r="B3" s="5" t="s">
        <v>46</v>
      </c>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2:36" s="29" customFormat="1" ht="18" customHeight="1" x14ac:dyDescent="0.15">
      <c r="B4" s="7"/>
      <c r="C4" s="7"/>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s="29" customFormat="1" ht="24" customHeight="1" x14ac:dyDescent="0.2">
      <c r="B5" s="102" t="s">
        <v>26</v>
      </c>
      <c r="C5" s="102"/>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2:36" s="29" customFormat="1" ht="18" customHeight="1" x14ac:dyDescent="0.15">
      <c r="B6" s="7"/>
      <c r="C6" s="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6" s="29" customFormat="1" ht="24.75" customHeight="1" x14ac:dyDescent="0.2">
      <c r="B7" s="9" t="s">
        <v>701</v>
      </c>
      <c r="C7" s="9"/>
      <c r="D7" s="10"/>
      <c r="E7" s="10"/>
      <c r="F7" s="10"/>
      <c r="G7" s="10"/>
      <c r="H7" s="10"/>
      <c r="I7" s="10"/>
      <c r="J7" s="682"/>
      <c r="K7" s="9" t="s">
        <v>702</v>
      </c>
      <c r="L7" s="9"/>
      <c r="M7" s="10"/>
      <c r="N7" s="10"/>
      <c r="O7" s="10"/>
      <c r="P7" s="10"/>
      <c r="Q7" s="10"/>
      <c r="R7" s="10"/>
      <c r="S7" s="682"/>
      <c r="T7" s="9" t="s">
        <v>703</v>
      </c>
      <c r="U7" s="9"/>
      <c r="V7" s="10"/>
      <c r="W7" s="10"/>
      <c r="X7" s="10"/>
      <c r="Y7" s="10"/>
      <c r="Z7" s="10"/>
      <c r="AA7" s="10"/>
      <c r="AB7" s="6"/>
      <c r="AC7" s="9" t="s">
        <v>704</v>
      </c>
      <c r="AD7" s="9"/>
      <c r="AE7" s="10"/>
      <c r="AF7" s="10"/>
      <c r="AG7" s="10"/>
      <c r="AH7" s="10"/>
      <c r="AI7" s="10"/>
      <c r="AJ7" s="10"/>
    </row>
    <row r="8" spans="2:36" s="29" customFormat="1" ht="18" customHeight="1" x14ac:dyDescent="0.2">
      <c r="B8" s="104"/>
      <c r="C8" s="47"/>
      <c r="D8" s="8"/>
      <c r="E8" s="8"/>
      <c r="F8" s="8"/>
      <c r="G8" s="8"/>
      <c r="H8" s="8"/>
      <c r="I8" s="8"/>
      <c r="J8" s="682"/>
      <c r="K8" s="104"/>
      <c r="L8" s="47"/>
      <c r="M8" s="8"/>
      <c r="N8" s="8"/>
      <c r="O8" s="8"/>
      <c r="P8" s="8"/>
      <c r="Q8" s="8"/>
      <c r="R8" s="8"/>
      <c r="S8" s="682"/>
      <c r="T8" s="104"/>
      <c r="U8" s="47"/>
      <c r="V8" s="8"/>
      <c r="W8" s="8"/>
      <c r="X8" s="8"/>
      <c r="Y8" s="8"/>
      <c r="Z8" s="8"/>
      <c r="AA8" s="8"/>
      <c r="AB8" s="6"/>
      <c r="AC8" s="104"/>
      <c r="AD8" s="47"/>
      <c r="AE8" s="8"/>
      <c r="AF8" s="8"/>
      <c r="AG8" s="8"/>
      <c r="AH8" s="8"/>
      <c r="AI8" s="8"/>
      <c r="AJ8" s="8"/>
    </row>
    <row r="9" spans="2:36" s="39" customFormat="1" ht="31.5" x14ac:dyDescent="0.25">
      <c r="B9" s="34"/>
      <c r="C9" s="105"/>
      <c r="D9" s="58" t="s">
        <v>196</v>
      </c>
      <c r="E9" s="57" t="s">
        <v>197</v>
      </c>
      <c r="F9" s="57" t="s">
        <v>198</v>
      </c>
      <c r="G9" s="57" t="s">
        <v>199</v>
      </c>
      <c r="H9" s="59" t="s">
        <v>200</v>
      </c>
      <c r="I9" s="60" t="s">
        <v>221</v>
      </c>
      <c r="J9" s="685"/>
      <c r="K9" s="34"/>
      <c r="L9" s="105"/>
      <c r="M9" s="58" t="s">
        <v>196</v>
      </c>
      <c r="N9" s="57" t="s">
        <v>197</v>
      </c>
      <c r="O9" s="57" t="s">
        <v>198</v>
      </c>
      <c r="P9" s="57" t="s">
        <v>199</v>
      </c>
      <c r="Q9" s="59" t="s">
        <v>200</v>
      </c>
      <c r="R9" s="60" t="s">
        <v>221</v>
      </c>
      <c r="S9" s="685"/>
      <c r="T9" s="34"/>
      <c r="U9" s="105"/>
      <c r="V9" s="58" t="str">
        <f t="shared" ref="V9:AA9" si="0">M9</f>
        <v>2026/27</v>
      </c>
      <c r="W9" s="57" t="str">
        <f t="shared" si="0"/>
        <v>2027/28</v>
      </c>
      <c r="X9" s="57" t="str">
        <f t="shared" si="0"/>
        <v>2028/29</v>
      </c>
      <c r="Y9" s="57" t="str">
        <f t="shared" si="0"/>
        <v>2029/30</v>
      </c>
      <c r="Z9" s="59" t="str">
        <f t="shared" si="0"/>
        <v>2030/31</v>
      </c>
      <c r="AA9" s="60" t="str">
        <f t="shared" si="0"/>
        <v>Total for 
2021/22 to 2025/26</v>
      </c>
      <c r="AB9" s="8"/>
      <c r="AC9" s="40"/>
      <c r="AD9" s="106"/>
      <c r="AE9" s="58" t="str">
        <f t="shared" ref="AE9:AJ9" si="1">V9</f>
        <v>2026/27</v>
      </c>
      <c r="AF9" s="57" t="str">
        <f t="shared" si="1"/>
        <v>2027/28</v>
      </c>
      <c r="AG9" s="57" t="str">
        <f t="shared" si="1"/>
        <v>2028/29</v>
      </c>
      <c r="AH9" s="57" t="str">
        <f t="shared" si="1"/>
        <v>2029/30</v>
      </c>
      <c r="AI9" s="59" t="str">
        <f t="shared" si="1"/>
        <v>2030/31</v>
      </c>
      <c r="AJ9" s="60" t="str">
        <f t="shared" si="1"/>
        <v>Total for 
2021/22 to 2025/26</v>
      </c>
    </row>
    <row r="10" spans="2:36" s="29" customFormat="1" ht="18" customHeight="1" x14ac:dyDescent="0.2">
      <c r="B10" s="107" t="e">
        <f>#REF!</f>
        <v>#REF!</v>
      </c>
      <c r="C10" s="108" t="e">
        <f>#REF!</f>
        <v>#REF!</v>
      </c>
      <c r="D10" s="109">
        <f>'Unit rate categories'!F8*'Unit rate categories'!R8/1000000</f>
        <v>2.8432932499999999</v>
      </c>
      <c r="E10" s="110">
        <f>'Unit rate categories'!G8*'Unit rate categories'!S8/1000000</f>
        <v>2.6983991000000001</v>
      </c>
      <c r="F10" s="110">
        <f>'Unit rate categories'!H8*'Unit rate categories'!T8/1000000</f>
        <v>4.0683242500000008</v>
      </c>
      <c r="G10" s="110">
        <f>'Unit rate categories'!I8*'Unit rate categories'!U8/1000000</f>
        <v>3.2280122000000002</v>
      </c>
      <c r="H10" s="111">
        <f>'Unit rate categories'!J8*'Unit rate categories'!V8/1000000</f>
        <v>3.9041849000000002</v>
      </c>
      <c r="I10" s="112">
        <f>SUM(D10:H10)</f>
        <v>16.742213700000001</v>
      </c>
      <c r="J10" s="682"/>
      <c r="K10" s="107" t="e">
        <f t="shared" ref="K10:K11" si="2">B10</f>
        <v>#REF!</v>
      </c>
      <c r="L10" s="107" t="e">
        <f>C10</f>
        <v>#REF!</v>
      </c>
      <c r="M10" s="109">
        <f>'Unit rate categories'!F8*'Unit rate categories'!AD8/1000000</f>
        <v>2.9397921713493513</v>
      </c>
      <c r="N10" s="110">
        <f>'Unit rate categories'!G8*'Unit rate categories'!AE8/1000000</f>
        <v>2.7899804388295633</v>
      </c>
      <c r="O10" s="110">
        <f>'Unit rate categories'!H8*'Unit rate categories'!AF8/1000000</f>
        <v>4.2063996672382356</v>
      </c>
      <c r="P10" s="110">
        <f>'Unit rate categories'!I8*'Unit rate categories'!AG8/1000000</f>
        <v>3.3375681507984432</v>
      </c>
      <c r="Q10" s="111">
        <f>'Unit rate categories'!J8*'Unit rate categories'!AH8/1000000</f>
        <v>4.0366895692241203</v>
      </c>
      <c r="R10" s="112">
        <f>SUM(M10:Q10)</f>
        <v>17.310429997439712</v>
      </c>
      <c r="S10" s="682"/>
      <c r="T10" s="107" t="e">
        <f>B10</f>
        <v>#REF!</v>
      </c>
      <c r="U10" s="107" t="e">
        <f>C10</f>
        <v>#REF!</v>
      </c>
      <c r="V10" s="113" t="e">
        <f>M10*(1+#REF!)</f>
        <v>#REF!</v>
      </c>
      <c r="W10" s="110" t="e">
        <f>N10*(1+#REF!)</f>
        <v>#REF!</v>
      </c>
      <c r="X10" s="110" t="e">
        <f>O10*(1+#REF!)</f>
        <v>#REF!</v>
      </c>
      <c r="Y10" s="110" t="e">
        <f>P10*(1+#REF!)</f>
        <v>#REF!</v>
      </c>
      <c r="Z10" s="111" t="e">
        <f>Q10*(1+#REF!)</f>
        <v>#REF!</v>
      </c>
      <c r="AA10" s="112" t="e">
        <f>SUM(V10:Z10)</f>
        <v>#REF!</v>
      </c>
      <c r="AB10" s="6"/>
      <c r="AC10" s="114" t="e">
        <f>B10</f>
        <v>#REF!</v>
      </c>
      <c r="AD10" s="108" t="e">
        <f>C10</f>
        <v>#REF!</v>
      </c>
      <c r="AE10" s="115" t="e">
        <f t="shared" ref="AE10:AI11" si="3">V10-M10</f>
        <v>#REF!</v>
      </c>
      <c r="AF10" s="110" t="e">
        <f t="shared" si="3"/>
        <v>#REF!</v>
      </c>
      <c r="AG10" s="110" t="e">
        <f t="shared" si="3"/>
        <v>#REF!</v>
      </c>
      <c r="AH10" s="110" t="e">
        <f t="shared" si="3"/>
        <v>#REF!</v>
      </c>
      <c r="AI10" s="111" t="e">
        <f t="shared" si="3"/>
        <v>#REF!</v>
      </c>
      <c r="AJ10" s="112" t="e">
        <f>SUM(AE10:AI10)</f>
        <v>#REF!</v>
      </c>
    </row>
    <row r="11" spans="2:36" s="29" customFormat="1" ht="18" customHeight="1" x14ac:dyDescent="0.2">
      <c r="B11" s="107" t="e">
        <f>#REF!</f>
        <v>#REF!</v>
      </c>
      <c r="C11" s="116" t="e">
        <f>#REF!</f>
        <v>#REF!</v>
      </c>
      <c r="D11" s="117">
        <f>'Unit rate categories'!F9*'Unit rate categories'!R9/1000000</f>
        <v>0.23630667000000002</v>
      </c>
      <c r="E11" s="110">
        <f>'Unit rate categories'!G9*'Unit rate categories'!S9/1000000</f>
        <v>0.29102039000000002</v>
      </c>
      <c r="F11" s="110">
        <f>'Unit rate categories'!H9*'Unit rate categories'!T9/1000000</f>
        <v>0.24338172</v>
      </c>
      <c r="G11" s="110">
        <f>'Unit rate categories'!I9*'Unit rate categories'!U9/1000000</f>
        <v>0.34950747000000004</v>
      </c>
      <c r="H11" s="111">
        <f>'Unit rate categories'!J9*'Unit rate categories'!V9/1000000</f>
        <v>0.29243540000000001</v>
      </c>
      <c r="I11" s="112">
        <f>SUM(D11:H11)</f>
        <v>1.4126516500000001</v>
      </c>
      <c r="J11" s="682"/>
      <c r="K11" s="107" t="e">
        <f t="shared" si="2"/>
        <v>#REF!</v>
      </c>
      <c r="L11" s="107" t="e">
        <f t="shared" ref="L11" si="4">C11</f>
        <v>#REF!</v>
      </c>
      <c r="M11" s="117">
        <f>'Unit rate categories'!F9*'Unit rate categories'!AD9/1000000</f>
        <v>0.24432671463052028</v>
      </c>
      <c r="N11" s="110">
        <f>'Unit rate categories'!G9*'Unit rate categories'!AE9/1000000</f>
        <v>0.30089737111183834</v>
      </c>
      <c r="O11" s="110">
        <f>'Unit rate categories'!H9*'Unit rate categories'!AF9/1000000</f>
        <v>0.25164188572724244</v>
      </c>
      <c r="P11" s="110">
        <f>'Unit rate categories'!I9*'Unit rate categories'!AG9/1000000</f>
        <v>0.36136945217807487</v>
      </c>
      <c r="Q11" s="111">
        <f>'Unit rate categories'!J9*'Unit rate categories'!AH9/1000000</f>
        <v>0.30236040533118275</v>
      </c>
      <c r="R11" s="112">
        <f>SUM(M11:Q11)</f>
        <v>1.4605958289788588</v>
      </c>
      <c r="S11" s="682"/>
      <c r="T11" s="107" t="e">
        <f>B11</f>
        <v>#REF!</v>
      </c>
      <c r="U11" s="107" t="e">
        <f>C11</f>
        <v>#REF!</v>
      </c>
      <c r="V11" s="113" t="e">
        <f>M11*(1+#REF!)</f>
        <v>#REF!</v>
      </c>
      <c r="W11" s="110" t="e">
        <f>N11*(1+#REF!)</f>
        <v>#REF!</v>
      </c>
      <c r="X11" s="110" t="e">
        <f>O11*(1+#REF!)</f>
        <v>#REF!</v>
      </c>
      <c r="Y11" s="110" t="e">
        <f>P11*(1+#REF!)</f>
        <v>#REF!</v>
      </c>
      <c r="Z11" s="111" t="e">
        <f>Q11*(1+#REF!)</f>
        <v>#REF!</v>
      </c>
      <c r="AA11" s="112" t="e">
        <f>SUM(V11:Z11)</f>
        <v>#REF!</v>
      </c>
      <c r="AB11" s="6"/>
      <c r="AC11" s="118" t="e">
        <f>B11</f>
        <v>#REF!</v>
      </c>
      <c r="AD11" s="116" t="e">
        <f>C11</f>
        <v>#REF!</v>
      </c>
      <c r="AE11" s="117" t="e">
        <f t="shared" si="3"/>
        <v>#REF!</v>
      </c>
      <c r="AF11" s="110" t="e">
        <f t="shared" si="3"/>
        <v>#REF!</v>
      </c>
      <c r="AG11" s="110" t="e">
        <f t="shared" si="3"/>
        <v>#REF!</v>
      </c>
      <c r="AH11" s="110" t="e">
        <f t="shared" si="3"/>
        <v>#REF!</v>
      </c>
      <c r="AI11" s="111" t="e">
        <f t="shared" si="3"/>
        <v>#REF!</v>
      </c>
      <c r="AJ11" s="112" t="e">
        <f>SUM(AE11:AI11)</f>
        <v>#REF!</v>
      </c>
    </row>
    <row r="12" spans="2:36" s="54" customFormat="1" ht="18" customHeight="1" thickBot="1" x14ac:dyDescent="0.25">
      <c r="B12" s="119"/>
      <c r="C12" s="119" t="s">
        <v>333</v>
      </c>
      <c r="D12" s="49">
        <f t="shared" ref="D12:I12" si="5">SUM(D10:D11)</f>
        <v>3.0795999199999997</v>
      </c>
      <c r="E12" s="50">
        <f t="shared" si="5"/>
        <v>2.98941949</v>
      </c>
      <c r="F12" s="50">
        <f t="shared" si="5"/>
        <v>4.3117059700000011</v>
      </c>
      <c r="G12" s="50">
        <f t="shared" si="5"/>
        <v>3.57751967</v>
      </c>
      <c r="H12" s="51">
        <f t="shared" si="5"/>
        <v>4.1966203000000002</v>
      </c>
      <c r="I12" s="50">
        <f t="shared" si="5"/>
        <v>18.154865350000001</v>
      </c>
      <c r="J12" s="22"/>
      <c r="K12" s="119"/>
      <c r="L12" s="119" t="s">
        <v>333</v>
      </c>
      <c r="M12" s="49">
        <f t="shared" ref="M12:R12" si="6">SUM(M10:M11)</f>
        <v>3.1841188859798715</v>
      </c>
      <c r="N12" s="50">
        <f t="shared" si="6"/>
        <v>3.0908778099414018</v>
      </c>
      <c r="O12" s="50">
        <f t="shared" si="6"/>
        <v>4.4580415529654775</v>
      </c>
      <c r="P12" s="50">
        <f t="shared" si="6"/>
        <v>3.698937602976518</v>
      </c>
      <c r="Q12" s="51">
        <f t="shared" si="6"/>
        <v>4.3390499745553033</v>
      </c>
      <c r="R12" s="50">
        <f t="shared" si="6"/>
        <v>18.771025826418573</v>
      </c>
      <c r="S12" s="22"/>
      <c r="T12" s="119"/>
      <c r="U12" s="119" t="s">
        <v>333</v>
      </c>
      <c r="V12" s="49" t="e">
        <f t="shared" ref="V12:AA12" si="7">SUM(V10:V11)</f>
        <v>#REF!</v>
      </c>
      <c r="W12" s="50" t="e">
        <f t="shared" si="7"/>
        <v>#REF!</v>
      </c>
      <c r="X12" s="50" t="e">
        <f t="shared" si="7"/>
        <v>#REF!</v>
      </c>
      <c r="Y12" s="50" t="e">
        <f t="shared" si="7"/>
        <v>#REF!</v>
      </c>
      <c r="Z12" s="51" t="e">
        <f t="shared" si="7"/>
        <v>#REF!</v>
      </c>
      <c r="AA12" s="50" t="e">
        <f t="shared" si="7"/>
        <v>#REF!</v>
      </c>
      <c r="AB12" s="22"/>
      <c r="AC12" s="120"/>
      <c r="AD12" s="120" t="s">
        <v>333</v>
      </c>
      <c r="AE12" s="49" t="e">
        <f t="shared" ref="AE12:AJ12" si="8">SUM(AE10:AE11)</f>
        <v>#REF!</v>
      </c>
      <c r="AF12" s="50" t="e">
        <f t="shared" si="8"/>
        <v>#REF!</v>
      </c>
      <c r="AG12" s="50" t="e">
        <f t="shared" si="8"/>
        <v>#REF!</v>
      </c>
      <c r="AH12" s="50" t="e">
        <f t="shared" si="8"/>
        <v>#REF!</v>
      </c>
      <c r="AI12" s="51" t="e">
        <f t="shared" si="8"/>
        <v>#REF!</v>
      </c>
      <c r="AJ12" s="50" t="e">
        <f t="shared" si="8"/>
        <v>#REF!</v>
      </c>
    </row>
    <row r="13" spans="2:36" s="29" customFormat="1" ht="18" customHeight="1" x14ac:dyDescent="0.2">
      <c r="B13" s="7"/>
      <c r="C13" s="7"/>
      <c r="D13" s="6"/>
      <c r="E13" s="6"/>
      <c r="F13" s="6"/>
      <c r="G13" s="6"/>
      <c r="H13" s="6"/>
      <c r="I13" s="6"/>
      <c r="J13" s="682"/>
      <c r="K13" s="6"/>
      <c r="L13" s="6"/>
      <c r="M13" s="6"/>
      <c r="N13" s="6"/>
      <c r="O13" s="6"/>
      <c r="P13" s="6"/>
      <c r="Q13" s="6"/>
      <c r="R13" s="6"/>
      <c r="S13" s="682"/>
      <c r="T13" s="6"/>
      <c r="U13" s="6"/>
      <c r="V13" s="6"/>
      <c r="W13" s="6"/>
      <c r="X13" s="6"/>
      <c r="Y13" s="6"/>
      <c r="Z13" s="6"/>
      <c r="AA13" s="6"/>
      <c r="AB13" s="6"/>
      <c r="AC13" s="6"/>
      <c r="AD13" s="6"/>
      <c r="AE13" s="6"/>
      <c r="AF13" s="6"/>
      <c r="AG13" s="6"/>
      <c r="AH13" s="6"/>
      <c r="AI13" s="6"/>
      <c r="AJ13" s="6"/>
    </row>
    <row r="14" spans="2:36" s="121" customFormat="1" ht="24" customHeight="1" x14ac:dyDescent="0.2">
      <c r="B14" s="9" t="s">
        <v>705</v>
      </c>
      <c r="C14" s="9"/>
      <c r="D14" s="10"/>
      <c r="E14" s="10"/>
      <c r="F14" s="10"/>
      <c r="G14" s="10"/>
      <c r="H14" s="10"/>
      <c r="I14" s="10"/>
      <c r="J14" s="682"/>
      <c r="K14" s="9" t="s">
        <v>706</v>
      </c>
      <c r="L14" s="9"/>
      <c r="M14" s="10"/>
      <c r="N14" s="10"/>
      <c r="O14" s="10"/>
      <c r="P14" s="10"/>
      <c r="Q14" s="10"/>
      <c r="R14" s="10"/>
      <c r="S14" s="682"/>
      <c r="T14" s="9" t="s">
        <v>707</v>
      </c>
      <c r="U14" s="9"/>
      <c r="V14" s="10"/>
      <c r="W14" s="10"/>
      <c r="X14" s="10"/>
      <c r="Y14" s="10"/>
      <c r="Z14" s="10"/>
      <c r="AA14" s="10"/>
      <c r="AB14" s="6"/>
      <c r="AC14" s="9" t="s">
        <v>708</v>
      </c>
      <c r="AD14" s="9"/>
      <c r="AE14" s="10"/>
      <c r="AF14" s="10"/>
      <c r="AG14" s="10"/>
      <c r="AH14" s="10"/>
      <c r="AI14" s="10"/>
      <c r="AJ14" s="10"/>
    </row>
    <row r="15" spans="2:36" s="29" customFormat="1" ht="18" customHeight="1" x14ac:dyDescent="0.2">
      <c r="B15" s="8"/>
      <c r="C15" s="8"/>
      <c r="D15" s="8"/>
      <c r="E15" s="8"/>
      <c r="F15" s="8"/>
      <c r="G15" s="8"/>
      <c r="H15" s="8"/>
      <c r="I15" s="8"/>
      <c r="J15" s="682"/>
      <c r="K15" s="8"/>
      <c r="L15" s="8"/>
      <c r="M15" s="8"/>
      <c r="N15" s="8"/>
      <c r="O15" s="8"/>
      <c r="P15" s="8"/>
      <c r="Q15" s="8"/>
      <c r="R15" s="8"/>
      <c r="S15" s="682"/>
      <c r="T15" s="8"/>
      <c r="U15" s="8"/>
      <c r="V15" s="8"/>
      <c r="W15" s="8"/>
      <c r="X15" s="8"/>
      <c r="Y15" s="8"/>
      <c r="Z15" s="8"/>
      <c r="AA15" s="8"/>
      <c r="AB15" s="6"/>
      <c r="AC15" s="8"/>
      <c r="AD15" s="8"/>
      <c r="AE15" s="8"/>
      <c r="AF15" s="8"/>
      <c r="AG15" s="8"/>
      <c r="AH15" s="8"/>
      <c r="AI15" s="8"/>
      <c r="AJ15" s="8"/>
    </row>
    <row r="16" spans="2:36" s="39" customFormat="1" ht="31.5" x14ac:dyDescent="0.25">
      <c r="B16" s="34"/>
      <c r="C16" s="105"/>
      <c r="D16" s="58" t="s">
        <v>196</v>
      </c>
      <c r="E16" s="57" t="s">
        <v>197</v>
      </c>
      <c r="F16" s="57" t="s">
        <v>198</v>
      </c>
      <c r="G16" s="57" t="s">
        <v>199</v>
      </c>
      <c r="H16" s="59" t="s">
        <v>200</v>
      </c>
      <c r="I16" s="60" t="s">
        <v>221</v>
      </c>
      <c r="J16" s="685"/>
      <c r="K16" s="34"/>
      <c r="L16" s="105"/>
      <c r="M16" s="58" t="s">
        <v>196</v>
      </c>
      <c r="N16" s="57" t="s">
        <v>197</v>
      </c>
      <c r="O16" s="57" t="s">
        <v>198</v>
      </c>
      <c r="P16" s="57" t="s">
        <v>199</v>
      </c>
      <c r="Q16" s="59" t="s">
        <v>200</v>
      </c>
      <c r="R16" s="60" t="s">
        <v>221</v>
      </c>
      <c r="S16" s="685"/>
      <c r="T16" s="34"/>
      <c r="U16" s="105"/>
      <c r="V16" s="58" t="str">
        <f t="shared" ref="V16:AA16" si="9">M16</f>
        <v>2026/27</v>
      </c>
      <c r="W16" s="57" t="str">
        <f t="shared" si="9"/>
        <v>2027/28</v>
      </c>
      <c r="X16" s="57" t="str">
        <f t="shared" si="9"/>
        <v>2028/29</v>
      </c>
      <c r="Y16" s="57" t="str">
        <f t="shared" si="9"/>
        <v>2029/30</v>
      </c>
      <c r="Z16" s="59" t="str">
        <f t="shared" si="9"/>
        <v>2030/31</v>
      </c>
      <c r="AA16" s="60" t="str">
        <f t="shared" si="9"/>
        <v>Total for 
2021/22 to 2025/26</v>
      </c>
      <c r="AB16" s="8"/>
      <c r="AC16" s="34"/>
      <c r="AD16" s="105"/>
      <c r="AE16" s="58" t="str">
        <f t="shared" ref="AE16:AJ16" si="10">V16</f>
        <v>2026/27</v>
      </c>
      <c r="AF16" s="57" t="str">
        <f t="shared" si="10"/>
        <v>2027/28</v>
      </c>
      <c r="AG16" s="57" t="str">
        <f t="shared" si="10"/>
        <v>2028/29</v>
      </c>
      <c r="AH16" s="57" t="str">
        <f t="shared" si="10"/>
        <v>2029/30</v>
      </c>
      <c r="AI16" s="59" t="str">
        <f t="shared" si="10"/>
        <v>2030/31</v>
      </c>
      <c r="AJ16" s="60" t="str">
        <f t="shared" si="10"/>
        <v>Total for 
2021/22 to 2025/26</v>
      </c>
    </row>
    <row r="17" spans="2:36" s="29" customFormat="1" ht="18" customHeight="1" x14ac:dyDescent="0.2">
      <c r="B17" s="107" t="e">
        <f>#REF!</f>
        <v>#REF!</v>
      </c>
      <c r="C17" s="108" t="e">
        <f>#REF!</f>
        <v>#REF!</v>
      </c>
      <c r="D17" s="115">
        <f>'Unit rate categories'!F15*'Unit rate categories'!R15/1000000</f>
        <v>26.76024</v>
      </c>
      <c r="E17" s="110">
        <f>'Unit rate categories'!G15*'Unit rate categories'!S15/1000000</f>
        <v>26.76024</v>
      </c>
      <c r="F17" s="110">
        <f>'Unit rate categories'!H15*'Unit rate categories'!T15/1000000</f>
        <v>27.27486</v>
      </c>
      <c r="G17" s="110">
        <f>'Unit rate categories'!I15*'Unit rate categories'!U15/1000000</f>
        <v>27.27486</v>
      </c>
      <c r="H17" s="111">
        <f>'Unit rate categories'!J15*'Unit rate categories'!V15/1000000</f>
        <v>25.731000000000002</v>
      </c>
      <c r="I17" s="112">
        <f t="shared" ref="I17:I22" si="11">SUM(D17:H17)</f>
        <v>133.80119999999999</v>
      </c>
      <c r="J17" s="682"/>
      <c r="K17" s="107" t="e">
        <f t="shared" ref="K17:K22" si="12">B17</f>
        <v>#REF!</v>
      </c>
      <c r="L17" s="107" t="e">
        <f t="shared" ref="L17:L22" si="13">C17</f>
        <v>#REF!</v>
      </c>
      <c r="M17" s="115">
        <f>'Unit rate categories'!F15*'Unit rate categories'!AD15/1000000</f>
        <v>27.66845947227911</v>
      </c>
      <c r="N17" s="110">
        <f>'Unit rate categories'!G15*'Unit rate categories'!AE15/1000000</f>
        <v>27.66845947227911</v>
      </c>
      <c r="O17" s="110">
        <f>'Unit rate categories'!H15*'Unit rate categories'!AF15/1000000</f>
        <v>28.200545231361399</v>
      </c>
      <c r="P17" s="110">
        <f>'Unit rate categories'!I15*'Unit rate categories'!AG15/1000000</f>
        <v>28.200545231361399</v>
      </c>
      <c r="Q17" s="111">
        <f>'Unit rate categories'!J15*'Unit rate categories'!AH15/1000000</f>
        <v>26.604287954114525</v>
      </c>
      <c r="R17" s="112">
        <f t="shared" ref="R17:R22" si="14">SUM(M17:Q17)</f>
        <v>138.34229736139554</v>
      </c>
      <c r="S17" s="682"/>
      <c r="T17" s="107" t="e">
        <f t="shared" ref="T17:U22" si="15">B17</f>
        <v>#REF!</v>
      </c>
      <c r="U17" s="107" t="e">
        <f t="shared" si="15"/>
        <v>#REF!</v>
      </c>
      <c r="V17" s="113" t="e">
        <f>M17*(1+#REF!)</f>
        <v>#REF!</v>
      </c>
      <c r="W17" s="110" t="e">
        <f>N17*(1+#REF!)</f>
        <v>#REF!</v>
      </c>
      <c r="X17" s="110" t="e">
        <f>O17*(1+#REF!)</f>
        <v>#REF!</v>
      </c>
      <c r="Y17" s="110" t="e">
        <f>P17*(1+#REF!)</f>
        <v>#REF!</v>
      </c>
      <c r="Z17" s="111" t="e">
        <f>Q17*(1+#REF!)</f>
        <v>#REF!</v>
      </c>
      <c r="AA17" s="112" t="e">
        <f t="shared" ref="AA17:AA22" si="16">SUM(V17:Z17)</f>
        <v>#REF!</v>
      </c>
      <c r="AB17" s="6"/>
      <c r="AC17" s="107" t="e">
        <f t="shared" ref="AC17:AD22" si="17">B17</f>
        <v>#REF!</v>
      </c>
      <c r="AD17" s="107" t="e">
        <f t="shared" si="17"/>
        <v>#REF!</v>
      </c>
      <c r="AE17" s="113" t="e">
        <f t="shared" ref="AE17:AI22" si="18">V17-M17</f>
        <v>#REF!</v>
      </c>
      <c r="AF17" s="110" t="e">
        <f t="shared" si="18"/>
        <v>#REF!</v>
      </c>
      <c r="AG17" s="110" t="e">
        <f t="shared" si="18"/>
        <v>#REF!</v>
      </c>
      <c r="AH17" s="110" t="e">
        <f t="shared" si="18"/>
        <v>#REF!</v>
      </c>
      <c r="AI17" s="111" t="e">
        <f t="shared" si="18"/>
        <v>#REF!</v>
      </c>
      <c r="AJ17" s="112" t="e">
        <f t="shared" ref="AJ17:AJ22" si="19">SUM(AE17:AI17)</f>
        <v>#REF!</v>
      </c>
    </row>
    <row r="18" spans="2:36" s="29" customFormat="1" ht="18" customHeight="1" x14ac:dyDescent="0.2">
      <c r="B18" s="107" t="e">
        <f>#REF!</f>
        <v>#REF!</v>
      </c>
      <c r="C18" s="122" t="e">
        <f>#REF!</f>
        <v>#REF!</v>
      </c>
      <c r="D18" s="113">
        <f>'Unit rate categories'!F16*'Unit rate categories'!R16/1000000</f>
        <v>5.8189000000000002</v>
      </c>
      <c r="E18" s="110">
        <f>'Unit rate categories'!G16*'Unit rate categories'!S16/1000000</f>
        <v>5.8189000000000002</v>
      </c>
      <c r="F18" s="110">
        <f>'Unit rate categories'!H16*'Unit rate categories'!T16/1000000</f>
        <v>5.8189000000000002</v>
      </c>
      <c r="G18" s="110">
        <f>'Unit rate categories'!I16*'Unit rate categories'!U16/1000000</f>
        <v>4.6551200000000001</v>
      </c>
      <c r="H18" s="111">
        <f>'Unit rate categories'!J16*'Unit rate categories'!V16/1000000</f>
        <v>0</v>
      </c>
      <c r="I18" s="112">
        <f t="shared" si="11"/>
        <v>22.111820000000002</v>
      </c>
      <c r="J18" s="682"/>
      <c r="K18" s="107" t="e">
        <f t="shared" si="12"/>
        <v>#REF!</v>
      </c>
      <c r="L18" s="107" t="e">
        <f t="shared" si="13"/>
        <v>#REF!</v>
      </c>
      <c r="M18" s="113">
        <f>'Unit rate categories'!F16*'Unit rate categories'!AD16/1000000</f>
        <v>6.016388448804828</v>
      </c>
      <c r="N18" s="110">
        <f>'Unit rate categories'!G16*'Unit rate categories'!AE16/1000000</f>
        <v>6.016388448804828</v>
      </c>
      <c r="O18" s="110">
        <f>'Unit rate categories'!H16*'Unit rate categories'!AF16/1000000</f>
        <v>6.016388448804828</v>
      </c>
      <c r="P18" s="110">
        <f>'Unit rate categories'!I16*'Unit rate categories'!AG16/1000000</f>
        <v>4.8131107590438624</v>
      </c>
      <c r="Q18" s="111">
        <f>'Unit rate categories'!J16*'Unit rate categories'!AH16/1000000</f>
        <v>0</v>
      </c>
      <c r="R18" s="112">
        <f t="shared" si="14"/>
        <v>22.862276105458346</v>
      </c>
      <c r="S18" s="682"/>
      <c r="T18" s="107" t="e">
        <f t="shared" si="15"/>
        <v>#REF!</v>
      </c>
      <c r="U18" s="107" t="e">
        <f t="shared" si="15"/>
        <v>#REF!</v>
      </c>
      <c r="V18" s="113" t="e">
        <f>M18*(1+#REF!)</f>
        <v>#REF!</v>
      </c>
      <c r="W18" s="110" t="e">
        <f>N18*(1+#REF!)</f>
        <v>#REF!</v>
      </c>
      <c r="X18" s="110" t="e">
        <f>O18*(1+#REF!)</f>
        <v>#REF!</v>
      </c>
      <c r="Y18" s="110" t="e">
        <f>P18*(1+#REF!)</f>
        <v>#REF!</v>
      </c>
      <c r="Z18" s="111" t="e">
        <f>Q18*(1+#REF!)</f>
        <v>#REF!</v>
      </c>
      <c r="AA18" s="112" t="e">
        <f t="shared" si="16"/>
        <v>#REF!</v>
      </c>
      <c r="AB18" s="6"/>
      <c r="AC18" s="107" t="e">
        <f t="shared" si="17"/>
        <v>#REF!</v>
      </c>
      <c r="AD18" s="107" t="e">
        <f t="shared" si="17"/>
        <v>#REF!</v>
      </c>
      <c r="AE18" s="113" t="e">
        <f t="shared" si="18"/>
        <v>#REF!</v>
      </c>
      <c r="AF18" s="110" t="e">
        <f t="shared" si="18"/>
        <v>#REF!</v>
      </c>
      <c r="AG18" s="110" t="e">
        <f t="shared" si="18"/>
        <v>#REF!</v>
      </c>
      <c r="AH18" s="110" t="e">
        <f t="shared" si="18"/>
        <v>#REF!</v>
      </c>
      <c r="AI18" s="111" t="e">
        <f t="shared" si="18"/>
        <v>#REF!</v>
      </c>
      <c r="AJ18" s="112" t="e">
        <f t="shared" si="19"/>
        <v>#REF!</v>
      </c>
    </row>
    <row r="19" spans="2:36" s="29" customFormat="1" ht="18" customHeight="1" x14ac:dyDescent="0.2">
      <c r="B19" s="107" t="e">
        <f>#REF!</f>
        <v>#REF!</v>
      </c>
      <c r="C19" s="122" t="e">
        <f>#REF!</f>
        <v>#REF!</v>
      </c>
      <c r="D19" s="113">
        <f>'Unit rate categories'!F17*'Unit rate categories'!R17/1000000</f>
        <v>0</v>
      </c>
      <c r="E19" s="110">
        <f>'Unit rate categories'!G17*'Unit rate categories'!S17/1000000</f>
        <v>0</v>
      </c>
      <c r="F19" s="110">
        <f>'Unit rate categories'!H17*'Unit rate categories'!T17/1000000</f>
        <v>0</v>
      </c>
      <c r="G19" s="110">
        <f>'Unit rate categories'!I17*'Unit rate categories'!U17/1000000</f>
        <v>0</v>
      </c>
      <c r="H19" s="111">
        <f>'Unit rate categories'!J17*'Unit rate categories'!V17/1000000</f>
        <v>0</v>
      </c>
      <c r="I19" s="112">
        <f t="shared" si="11"/>
        <v>0</v>
      </c>
      <c r="J19" s="682"/>
      <c r="K19" s="107" t="e">
        <f t="shared" si="12"/>
        <v>#REF!</v>
      </c>
      <c r="L19" s="107" t="e">
        <f t="shared" si="13"/>
        <v>#REF!</v>
      </c>
      <c r="M19" s="113">
        <f>'Unit rate categories'!F17*'Unit rate categories'!AD17/1000000</f>
        <v>0</v>
      </c>
      <c r="N19" s="110">
        <f>'Unit rate categories'!G17*'Unit rate categories'!AE17/1000000</f>
        <v>0</v>
      </c>
      <c r="O19" s="110">
        <f>'Unit rate categories'!H17*'Unit rate categories'!AF17/1000000</f>
        <v>0</v>
      </c>
      <c r="P19" s="110">
        <f>'Unit rate categories'!I17*'Unit rate categories'!AG17/1000000</f>
        <v>0</v>
      </c>
      <c r="Q19" s="111">
        <f>'Unit rate categories'!J17*'Unit rate categories'!AH17/1000000</f>
        <v>0</v>
      </c>
      <c r="R19" s="112">
        <f t="shared" si="14"/>
        <v>0</v>
      </c>
      <c r="S19" s="682"/>
      <c r="T19" s="107" t="e">
        <f t="shared" si="15"/>
        <v>#REF!</v>
      </c>
      <c r="U19" s="107" t="e">
        <f t="shared" si="15"/>
        <v>#REF!</v>
      </c>
      <c r="V19" s="113" t="e">
        <f>M19*(1+#REF!)</f>
        <v>#REF!</v>
      </c>
      <c r="W19" s="110" t="e">
        <f>N19*(1+#REF!)</f>
        <v>#REF!</v>
      </c>
      <c r="X19" s="110" t="e">
        <f>O19*(1+#REF!)</f>
        <v>#REF!</v>
      </c>
      <c r="Y19" s="110" t="e">
        <f>P19*(1+#REF!)</f>
        <v>#REF!</v>
      </c>
      <c r="Z19" s="111" t="e">
        <f>Q19*(1+#REF!)</f>
        <v>#REF!</v>
      </c>
      <c r="AA19" s="112" t="e">
        <f t="shared" si="16"/>
        <v>#REF!</v>
      </c>
      <c r="AB19" s="6"/>
      <c r="AC19" s="107" t="e">
        <f t="shared" si="17"/>
        <v>#REF!</v>
      </c>
      <c r="AD19" s="107" t="e">
        <f t="shared" si="17"/>
        <v>#REF!</v>
      </c>
      <c r="AE19" s="113" t="e">
        <f t="shared" si="18"/>
        <v>#REF!</v>
      </c>
      <c r="AF19" s="110" t="e">
        <f t="shared" si="18"/>
        <v>#REF!</v>
      </c>
      <c r="AG19" s="110" t="e">
        <f t="shared" si="18"/>
        <v>#REF!</v>
      </c>
      <c r="AH19" s="110" t="e">
        <f t="shared" si="18"/>
        <v>#REF!</v>
      </c>
      <c r="AI19" s="111" t="e">
        <f t="shared" si="18"/>
        <v>#REF!</v>
      </c>
      <c r="AJ19" s="112" t="e">
        <f t="shared" si="19"/>
        <v>#REF!</v>
      </c>
    </row>
    <row r="20" spans="2:36" s="29" customFormat="1" ht="18" customHeight="1" x14ac:dyDescent="0.2">
      <c r="B20" s="107" t="e">
        <f>#REF!</f>
        <v>#REF!</v>
      </c>
      <c r="C20" s="122" t="e">
        <f>#REF!</f>
        <v>#REF!</v>
      </c>
      <c r="D20" s="113">
        <f>'Unit rate categories'!F18*'Unit rate categories'!R18/1000000</f>
        <v>1.6039099999999999</v>
      </c>
      <c r="E20" s="110">
        <f>'Unit rate categories'!G18*'Unit rate categories'!S18/1000000</f>
        <v>1.6039099999999999</v>
      </c>
      <c r="F20" s="110">
        <f>'Unit rate categories'!H18*'Unit rate categories'!T18/1000000</f>
        <v>0</v>
      </c>
      <c r="G20" s="110">
        <f>'Unit rate categories'!I18*'Unit rate categories'!U18/1000000</f>
        <v>0</v>
      </c>
      <c r="H20" s="111">
        <f>'Unit rate categories'!J18*'Unit rate categories'!V18/1000000</f>
        <v>0</v>
      </c>
      <c r="I20" s="112">
        <f t="shared" si="11"/>
        <v>3.2078199999999999</v>
      </c>
      <c r="J20" s="682"/>
      <c r="K20" s="107" t="e">
        <f t="shared" si="12"/>
        <v>#REF!</v>
      </c>
      <c r="L20" s="107" t="e">
        <f t="shared" si="13"/>
        <v>#REF!</v>
      </c>
      <c r="M20" s="113">
        <f>'Unit rate categories'!F18*'Unit rate categories'!AD18/1000000</f>
        <v>1.6583453224703211</v>
      </c>
      <c r="N20" s="110">
        <f>'Unit rate categories'!G18*'Unit rate categories'!AE18/1000000</f>
        <v>1.6583453224703211</v>
      </c>
      <c r="O20" s="110">
        <f>'Unit rate categories'!H18*'Unit rate categories'!AF18/1000000</f>
        <v>0</v>
      </c>
      <c r="P20" s="110">
        <f>'Unit rate categories'!I18*'Unit rate categories'!AG18/1000000</f>
        <v>0</v>
      </c>
      <c r="Q20" s="111">
        <f>'Unit rate categories'!J18*'Unit rate categories'!AH18/1000000</f>
        <v>0</v>
      </c>
      <c r="R20" s="112">
        <f t="shared" si="14"/>
        <v>3.3166906449406421</v>
      </c>
      <c r="S20" s="682"/>
      <c r="T20" s="107" t="e">
        <f t="shared" si="15"/>
        <v>#REF!</v>
      </c>
      <c r="U20" s="107" t="e">
        <f t="shared" si="15"/>
        <v>#REF!</v>
      </c>
      <c r="V20" s="113" t="e">
        <f>M20*(1+#REF!)</f>
        <v>#REF!</v>
      </c>
      <c r="W20" s="110" t="e">
        <f>N20*(1+#REF!)</f>
        <v>#REF!</v>
      </c>
      <c r="X20" s="110" t="e">
        <f>O20*(1+#REF!)</f>
        <v>#REF!</v>
      </c>
      <c r="Y20" s="110" t="e">
        <f>P20*(1+#REF!)</f>
        <v>#REF!</v>
      </c>
      <c r="Z20" s="111" t="e">
        <f>Q20*(1+#REF!)</f>
        <v>#REF!</v>
      </c>
      <c r="AA20" s="112" t="e">
        <f t="shared" si="16"/>
        <v>#REF!</v>
      </c>
      <c r="AB20" s="6"/>
      <c r="AC20" s="107" t="e">
        <f t="shared" si="17"/>
        <v>#REF!</v>
      </c>
      <c r="AD20" s="107" t="e">
        <f t="shared" si="17"/>
        <v>#REF!</v>
      </c>
      <c r="AE20" s="113" t="e">
        <f t="shared" si="18"/>
        <v>#REF!</v>
      </c>
      <c r="AF20" s="110" t="e">
        <f t="shared" si="18"/>
        <v>#REF!</v>
      </c>
      <c r="AG20" s="110" t="e">
        <f t="shared" si="18"/>
        <v>#REF!</v>
      </c>
      <c r="AH20" s="110" t="e">
        <f t="shared" si="18"/>
        <v>#REF!</v>
      </c>
      <c r="AI20" s="111" t="e">
        <f t="shared" si="18"/>
        <v>#REF!</v>
      </c>
      <c r="AJ20" s="112" t="e">
        <f t="shared" si="19"/>
        <v>#REF!</v>
      </c>
    </row>
    <row r="21" spans="2:36" s="29" customFormat="1" ht="18" customHeight="1" x14ac:dyDescent="0.2">
      <c r="B21" s="107" t="e">
        <f>#REF!</f>
        <v>#REF!</v>
      </c>
      <c r="C21" s="122" t="e">
        <f>#REF!</f>
        <v>#REF!</v>
      </c>
      <c r="D21" s="113">
        <f>'Unit rate categories'!F19*'Unit rate categories'!R19/1000000</f>
        <v>3.49</v>
      </c>
      <c r="E21" s="110">
        <f>'Unit rate categories'!G19*'Unit rate categories'!S19/1000000</f>
        <v>3.49</v>
      </c>
      <c r="F21" s="110">
        <f>'Unit rate categories'!H19*'Unit rate categories'!T19/1000000</f>
        <v>6.98</v>
      </c>
      <c r="G21" s="110">
        <f>'Unit rate categories'!I19*'Unit rate categories'!U19/1000000</f>
        <v>8.7249999999999996</v>
      </c>
      <c r="H21" s="111">
        <f>'Unit rate categories'!J19*'Unit rate categories'!V19/1000000</f>
        <v>8.7249999999999996</v>
      </c>
      <c r="I21" s="112">
        <f t="shared" si="11"/>
        <v>31.410000000000004</v>
      </c>
      <c r="J21" s="682"/>
      <c r="K21" s="107" t="e">
        <f t="shared" si="12"/>
        <v>#REF!</v>
      </c>
      <c r="L21" s="107" t="e">
        <f t="shared" si="13"/>
        <v>#REF!</v>
      </c>
      <c r="M21" s="113">
        <f>'Unit rate categories'!F19*'Unit rate categories'!AD19/1000000</f>
        <v>3.6084475908382769</v>
      </c>
      <c r="N21" s="110">
        <f>'Unit rate categories'!G19*'Unit rate categories'!AE19/1000000</f>
        <v>3.6084475908382769</v>
      </c>
      <c r="O21" s="110">
        <f>'Unit rate categories'!H19*'Unit rate categories'!AF19/1000000</f>
        <v>7.2168951816765539</v>
      </c>
      <c r="P21" s="110">
        <f>'Unit rate categories'!I19*'Unit rate categories'!AG19/1000000</f>
        <v>9.021118977095691</v>
      </c>
      <c r="Q21" s="111">
        <f>'Unit rate categories'!J19*'Unit rate categories'!AH19/1000000</f>
        <v>9.021118977095691</v>
      </c>
      <c r="R21" s="112">
        <f t="shared" si="14"/>
        <v>32.47602831754449</v>
      </c>
      <c r="S21" s="682"/>
      <c r="T21" s="107" t="e">
        <f t="shared" si="15"/>
        <v>#REF!</v>
      </c>
      <c r="U21" s="107" t="e">
        <f t="shared" si="15"/>
        <v>#REF!</v>
      </c>
      <c r="V21" s="113" t="e">
        <f>M21*(1+#REF!)</f>
        <v>#REF!</v>
      </c>
      <c r="W21" s="110" t="e">
        <f>N21*(1+#REF!)</f>
        <v>#REF!</v>
      </c>
      <c r="X21" s="110" t="e">
        <f>O21*(1+#REF!)</f>
        <v>#REF!</v>
      </c>
      <c r="Y21" s="110" t="e">
        <f>P21*(1+#REF!)</f>
        <v>#REF!</v>
      </c>
      <c r="Z21" s="111" t="e">
        <f>Q21*(1+#REF!)</f>
        <v>#REF!</v>
      </c>
      <c r="AA21" s="112" t="e">
        <f t="shared" si="16"/>
        <v>#REF!</v>
      </c>
      <c r="AB21" s="6"/>
      <c r="AC21" s="107" t="e">
        <f t="shared" si="17"/>
        <v>#REF!</v>
      </c>
      <c r="AD21" s="107" t="e">
        <f t="shared" si="17"/>
        <v>#REF!</v>
      </c>
      <c r="AE21" s="113" t="e">
        <f t="shared" si="18"/>
        <v>#REF!</v>
      </c>
      <c r="AF21" s="110" t="e">
        <f t="shared" si="18"/>
        <v>#REF!</v>
      </c>
      <c r="AG21" s="110" t="e">
        <f t="shared" si="18"/>
        <v>#REF!</v>
      </c>
      <c r="AH21" s="110" t="e">
        <f t="shared" si="18"/>
        <v>#REF!</v>
      </c>
      <c r="AI21" s="111" t="e">
        <f t="shared" si="18"/>
        <v>#REF!</v>
      </c>
      <c r="AJ21" s="112" t="e">
        <f t="shared" si="19"/>
        <v>#REF!</v>
      </c>
    </row>
    <row r="22" spans="2:36" s="29" customFormat="1" ht="18" customHeight="1" x14ac:dyDescent="0.2">
      <c r="B22" s="107" t="e">
        <f>#REF!</f>
        <v>#REF!</v>
      </c>
      <c r="C22" s="116" t="e">
        <f>#REF!</f>
        <v>#REF!</v>
      </c>
      <c r="D22" s="117">
        <f>'Unit rate categories'!F20*'Unit rate categories'!R20/1000000</f>
        <v>9.6123999999999992</v>
      </c>
      <c r="E22" s="110">
        <f>'Unit rate categories'!G20*'Unit rate categories'!S20/1000000</f>
        <v>9.6123999999999992</v>
      </c>
      <c r="F22" s="110">
        <f>'Unit rate categories'!H20*'Unit rate categories'!T20/1000000</f>
        <v>9.6123999999999992</v>
      </c>
      <c r="G22" s="110">
        <f>'Unit rate categories'!I20*'Unit rate categories'!U20/1000000</f>
        <v>9.6123999999999992</v>
      </c>
      <c r="H22" s="111">
        <f>'Unit rate categories'!J20*'Unit rate categories'!V20/1000000</f>
        <v>9.1317799999999991</v>
      </c>
      <c r="I22" s="112">
        <f t="shared" si="11"/>
        <v>47.581379999999996</v>
      </c>
      <c r="J22" s="682"/>
      <c r="K22" s="107" t="e">
        <f t="shared" si="12"/>
        <v>#REF!</v>
      </c>
      <c r="L22" s="107" t="e">
        <f t="shared" si="13"/>
        <v>#REF!</v>
      </c>
      <c r="M22" s="117">
        <f>'Unit rate categories'!F20*'Unit rate categories'!AD20/1000000</f>
        <v>9.9386365679581239</v>
      </c>
      <c r="N22" s="110">
        <f>'Unit rate categories'!G20*'Unit rate categories'!AE20/1000000</f>
        <v>9.9386365679581239</v>
      </c>
      <c r="O22" s="110">
        <f>'Unit rate categories'!H20*'Unit rate categories'!AF20/1000000</f>
        <v>9.9386365679581239</v>
      </c>
      <c r="P22" s="110">
        <f>'Unit rate categories'!I20*'Unit rate categories'!AG20/1000000</f>
        <v>9.9386365679581239</v>
      </c>
      <c r="Q22" s="111">
        <f>'Unit rate categories'!J20*'Unit rate categories'!AH20/1000000</f>
        <v>9.4417047395602189</v>
      </c>
      <c r="R22" s="112">
        <f t="shared" si="14"/>
        <v>49.196251011392718</v>
      </c>
      <c r="S22" s="682"/>
      <c r="T22" s="107" t="e">
        <f t="shared" si="15"/>
        <v>#REF!</v>
      </c>
      <c r="U22" s="107" t="e">
        <f t="shared" si="15"/>
        <v>#REF!</v>
      </c>
      <c r="V22" s="113" t="e">
        <f>M22*(1+#REF!)</f>
        <v>#REF!</v>
      </c>
      <c r="W22" s="110" t="e">
        <f>N22*(1+#REF!)</f>
        <v>#REF!</v>
      </c>
      <c r="X22" s="110" t="e">
        <f>O22*(1+#REF!)</f>
        <v>#REF!</v>
      </c>
      <c r="Y22" s="110" t="e">
        <f>P22*(1+#REF!)</f>
        <v>#REF!</v>
      </c>
      <c r="Z22" s="111" t="e">
        <f>Q22*(1+#REF!)</f>
        <v>#REF!</v>
      </c>
      <c r="AA22" s="112" t="e">
        <f t="shared" si="16"/>
        <v>#REF!</v>
      </c>
      <c r="AB22" s="6"/>
      <c r="AC22" s="107" t="e">
        <f t="shared" si="17"/>
        <v>#REF!</v>
      </c>
      <c r="AD22" s="107" t="e">
        <f t="shared" si="17"/>
        <v>#REF!</v>
      </c>
      <c r="AE22" s="113" t="e">
        <f t="shared" si="18"/>
        <v>#REF!</v>
      </c>
      <c r="AF22" s="110" t="e">
        <f t="shared" si="18"/>
        <v>#REF!</v>
      </c>
      <c r="AG22" s="110" t="e">
        <f t="shared" si="18"/>
        <v>#REF!</v>
      </c>
      <c r="AH22" s="110" t="e">
        <f t="shared" si="18"/>
        <v>#REF!</v>
      </c>
      <c r="AI22" s="111" t="e">
        <f t="shared" si="18"/>
        <v>#REF!</v>
      </c>
      <c r="AJ22" s="112" t="e">
        <f t="shared" si="19"/>
        <v>#REF!</v>
      </c>
    </row>
    <row r="23" spans="2:36" s="54" customFormat="1" ht="18" customHeight="1" thickBot="1" x14ac:dyDescent="0.25">
      <c r="B23" s="123"/>
      <c r="C23" s="48" t="s">
        <v>341</v>
      </c>
      <c r="D23" s="49">
        <f t="shared" ref="D23:I23" si="20">SUM(D17:D22)</f>
        <v>47.285450000000004</v>
      </c>
      <c r="E23" s="50">
        <f t="shared" si="20"/>
        <v>47.285450000000004</v>
      </c>
      <c r="F23" s="50">
        <f t="shared" si="20"/>
        <v>49.686160000000008</v>
      </c>
      <c r="G23" s="50">
        <f t="shared" si="20"/>
        <v>50.267380000000003</v>
      </c>
      <c r="H23" s="51">
        <f t="shared" si="20"/>
        <v>43.587780000000002</v>
      </c>
      <c r="I23" s="50">
        <f t="shared" si="20"/>
        <v>238.11221999999998</v>
      </c>
      <c r="J23" s="22"/>
      <c r="K23" s="123"/>
      <c r="L23" s="48" t="s">
        <v>341</v>
      </c>
      <c r="M23" s="49">
        <f t="shared" ref="M23:R23" si="21">SUM(M17:M22)</f>
        <v>48.890277402350648</v>
      </c>
      <c r="N23" s="50">
        <f t="shared" si="21"/>
        <v>48.890277402350648</v>
      </c>
      <c r="O23" s="50">
        <f t="shared" si="21"/>
        <v>51.372465429800911</v>
      </c>
      <c r="P23" s="50">
        <f t="shared" si="21"/>
        <v>51.973411535459078</v>
      </c>
      <c r="Q23" s="51">
        <f t="shared" si="21"/>
        <v>45.06711167077043</v>
      </c>
      <c r="R23" s="50">
        <f t="shared" si="21"/>
        <v>246.19354344073173</v>
      </c>
      <c r="S23" s="22"/>
      <c r="T23" s="123"/>
      <c r="U23" s="48" t="s">
        <v>341</v>
      </c>
      <c r="V23" s="49" t="e">
        <f t="shared" ref="V23:AA23" si="22">SUM(V17:V22)</f>
        <v>#REF!</v>
      </c>
      <c r="W23" s="50" t="e">
        <f t="shared" si="22"/>
        <v>#REF!</v>
      </c>
      <c r="X23" s="50" t="e">
        <f t="shared" si="22"/>
        <v>#REF!</v>
      </c>
      <c r="Y23" s="50" t="e">
        <f t="shared" si="22"/>
        <v>#REF!</v>
      </c>
      <c r="Z23" s="51" t="e">
        <f t="shared" si="22"/>
        <v>#REF!</v>
      </c>
      <c r="AA23" s="50" t="e">
        <f t="shared" si="22"/>
        <v>#REF!</v>
      </c>
      <c r="AB23" s="22"/>
      <c r="AC23" s="123"/>
      <c r="AD23" s="48" t="s">
        <v>341</v>
      </c>
      <c r="AE23" s="49" t="e">
        <f t="shared" ref="AE23:AJ23" si="23">SUM(AE17:AE22)</f>
        <v>#REF!</v>
      </c>
      <c r="AF23" s="50" t="e">
        <f t="shared" si="23"/>
        <v>#REF!</v>
      </c>
      <c r="AG23" s="50" t="e">
        <f t="shared" si="23"/>
        <v>#REF!</v>
      </c>
      <c r="AH23" s="50" t="e">
        <f t="shared" si="23"/>
        <v>#REF!</v>
      </c>
      <c r="AI23" s="51" t="e">
        <f t="shared" si="23"/>
        <v>#REF!</v>
      </c>
      <c r="AJ23" s="50" t="e">
        <f t="shared" si="23"/>
        <v>#REF!</v>
      </c>
    </row>
    <row r="24" spans="2:36" s="29" customFormat="1" ht="18" customHeight="1" x14ac:dyDescent="0.2">
      <c r="B24" s="104"/>
      <c r="C24" s="47"/>
      <c r="D24" s="8"/>
      <c r="E24" s="8"/>
      <c r="F24" s="8"/>
      <c r="G24" s="8"/>
      <c r="H24" s="8"/>
      <c r="I24" s="8"/>
      <c r="J24" s="682"/>
      <c r="K24" s="104"/>
      <c r="L24" s="47"/>
      <c r="M24" s="8"/>
      <c r="N24" s="8"/>
      <c r="O24" s="8"/>
      <c r="P24" s="8"/>
      <c r="Q24" s="8"/>
      <c r="R24" s="8"/>
      <c r="S24" s="682"/>
      <c r="T24" s="104"/>
      <c r="U24" s="47"/>
      <c r="V24" s="8"/>
      <c r="W24" s="8"/>
      <c r="X24" s="8"/>
      <c r="Y24" s="8"/>
      <c r="Z24" s="8"/>
      <c r="AA24" s="8"/>
      <c r="AB24" s="6"/>
      <c r="AC24" s="104"/>
      <c r="AD24" s="47"/>
      <c r="AE24" s="8"/>
      <c r="AF24" s="8"/>
      <c r="AG24" s="8"/>
      <c r="AH24" s="8"/>
      <c r="AI24" s="8"/>
      <c r="AJ24" s="8"/>
    </row>
    <row r="25" spans="2:36" s="121" customFormat="1" ht="24" customHeight="1" x14ac:dyDescent="0.2">
      <c r="B25" s="9" t="s">
        <v>709</v>
      </c>
      <c r="C25" s="9"/>
      <c r="D25" s="10"/>
      <c r="E25" s="10"/>
      <c r="F25" s="10"/>
      <c r="G25" s="10"/>
      <c r="H25" s="10"/>
      <c r="I25" s="10"/>
      <c r="J25" s="682"/>
      <c r="K25" s="9" t="s">
        <v>710</v>
      </c>
      <c r="L25" s="9"/>
      <c r="M25" s="10"/>
      <c r="N25" s="10"/>
      <c r="O25" s="10"/>
      <c r="P25" s="10"/>
      <c r="Q25" s="10"/>
      <c r="R25" s="10"/>
      <c r="S25" s="682"/>
      <c r="T25" s="9" t="s">
        <v>711</v>
      </c>
      <c r="U25" s="9"/>
      <c r="V25" s="10"/>
      <c r="W25" s="10"/>
      <c r="X25" s="10"/>
      <c r="Y25" s="10"/>
      <c r="Z25" s="10"/>
      <c r="AA25" s="10"/>
      <c r="AB25" s="6"/>
      <c r="AC25" s="9" t="s">
        <v>712</v>
      </c>
      <c r="AD25" s="9"/>
      <c r="AE25" s="10"/>
      <c r="AF25" s="10"/>
      <c r="AG25" s="10"/>
      <c r="AH25" s="10"/>
      <c r="AI25" s="10"/>
      <c r="AJ25" s="10"/>
    </row>
    <row r="26" spans="2:36" s="29" customFormat="1" ht="18" customHeight="1" x14ac:dyDescent="0.2">
      <c r="B26" s="104"/>
      <c r="C26" s="47"/>
      <c r="D26" s="8"/>
      <c r="E26" s="8"/>
      <c r="F26" s="8"/>
      <c r="G26" s="8"/>
      <c r="H26" s="8"/>
      <c r="I26" s="8"/>
      <c r="J26" s="682"/>
      <c r="K26" s="104"/>
      <c r="L26" s="47"/>
      <c r="M26" s="8"/>
      <c r="N26" s="8"/>
      <c r="O26" s="8"/>
      <c r="P26" s="8"/>
      <c r="Q26" s="8"/>
      <c r="R26" s="8"/>
      <c r="S26" s="682"/>
      <c r="T26" s="104"/>
      <c r="U26" s="47"/>
      <c r="V26" s="8"/>
      <c r="W26" s="8"/>
      <c r="X26" s="8"/>
      <c r="Y26" s="8"/>
      <c r="Z26" s="8"/>
      <c r="AA26" s="8"/>
      <c r="AB26" s="6"/>
      <c r="AC26" s="104"/>
      <c r="AD26" s="47"/>
      <c r="AE26" s="8"/>
      <c r="AF26" s="8"/>
      <c r="AG26" s="8"/>
      <c r="AH26" s="8"/>
      <c r="AI26" s="8"/>
      <c r="AJ26" s="8"/>
    </row>
    <row r="27" spans="2:36" s="39" customFormat="1" ht="31.5" x14ac:dyDescent="0.25">
      <c r="B27" s="34"/>
      <c r="C27" s="105"/>
      <c r="D27" s="58" t="s">
        <v>196</v>
      </c>
      <c r="E27" s="57" t="s">
        <v>197</v>
      </c>
      <c r="F27" s="57" t="s">
        <v>198</v>
      </c>
      <c r="G27" s="57" t="s">
        <v>199</v>
      </c>
      <c r="H27" s="59" t="s">
        <v>200</v>
      </c>
      <c r="I27" s="60" t="s">
        <v>221</v>
      </c>
      <c r="J27" s="685"/>
      <c r="K27" s="34"/>
      <c r="L27" s="105"/>
      <c r="M27" s="58" t="s">
        <v>196</v>
      </c>
      <c r="N27" s="57" t="s">
        <v>197</v>
      </c>
      <c r="O27" s="57" t="s">
        <v>198</v>
      </c>
      <c r="P27" s="57" t="s">
        <v>199</v>
      </c>
      <c r="Q27" s="59" t="s">
        <v>200</v>
      </c>
      <c r="R27" s="60" t="s">
        <v>221</v>
      </c>
      <c r="S27" s="685"/>
      <c r="T27" s="34"/>
      <c r="U27" s="105"/>
      <c r="V27" s="58" t="str">
        <f>M27</f>
        <v>2026/27</v>
      </c>
      <c r="W27" s="57" t="str">
        <f>N27</f>
        <v>2027/28</v>
      </c>
      <c r="X27" s="57" t="str">
        <f>O27</f>
        <v>2028/29</v>
      </c>
      <c r="Y27" s="57" t="str">
        <f>P27</f>
        <v>2029/30</v>
      </c>
      <c r="Z27" s="59" t="str">
        <f>Q27</f>
        <v>2030/31</v>
      </c>
      <c r="AA27" s="60" t="str">
        <f>AA9</f>
        <v>Total for 
2021/22 to 2025/26</v>
      </c>
      <c r="AB27" s="8"/>
      <c r="AC27" s="34"/>
      <c r="AD27" s="105"/>
      <c r="AE27" s="58" t="str">
        <f t="shared" ref="AE27:AJ27" si="24">V27</f>
        <v>2026/27</v>
      </c>
      <c r="AF27" s="57" t="str">
        <f t="shared" si="24"/>
        <v>2027/28</v>
      </c>
      <c r="AG27" s="57" t="str">
        <f t="shared" si="24"/>
        <v>2028/29</v>
      </c>
      <c r="AH27" s="57" t="str">
        <f t="shared" si="24"/>
        <v>2029/30</v>
      </c>
      <c r="AI27" s="59" t="str">
        <f t="shared" si="24"/>
        <v>2030/31</v>
      </c>
      <c r="AJ27" s="60" t="str">
        <f t="shared" si="24"/>
        <v>Total for 
2021/22 to 2025/26</v>
      </c>
    </row>
    <row r="28" spans="2:36" s="29" customFormat="1" ht="18" customHeight="1" x14ac:dyDescent="0.2">
      <c r="B28" s="107" t="e">
        <f>#REF!</f>
        <v>#REF!</v>
      </c>
      <c r="C28" s="124" t="e">
        <f>#REF!</f>
        <v>#REF!</v>
      </c>
      <c r="D28" s="125">
        <f>'Unit rate categories'!F26*'Unit rate categories'!R26/1000000</f>
        <v>2.0655999999999999</v>
      </c>
      <c r="E28" s="110">
        <f>'Unit rate categories'!G26*'Unit rate categories'!S26/1000000</f>
        <v>2.0655999999999999</v>
      </c>
      <c r="F28" s="110">
        <f>'Unit rate categories'!H26*'Unit rate categories'!T26/1000000</f>
        <v>2.0655999999999999</v>
      </c>
      <c r="G28" s="110">
        <f>'Unit rate categories'!I26*'Unit rate categories'!U26/1000000</f>
        <v>1.9623200000000001</v>
      </c>
      <c r="H28" s="111">
        <f>'Unit rate categories'!J26*'Unit rate categories'!V26/1000000</f>
        <v>0</v>
      </c>
      <c r="I28" s="112">
        <f>SUM(D28:H28)</f>
        <v>8.1591199999999997</v>
      </c>
      <c r="J28" s="682"/>
      <c r="K28" s="107" t="e">
        <f t="shared" ref="K28" si="25">B28</f>
        <v>#REF!</v>
      </c>
      <c r="L28" s="107" t="e">
        <f t="shared" ref="L28" si="26">C28</f>
        <v>#REF!</v>
      </c>
      <c r="M28" s="125">
        <f>'Unit rate categories'!F26*'Unit rate categories'!AD26/1000000</f>
        <v>2.1357046829901272</v>
      </c>
      <c r="N28" s="110">
        <f>'Unit rate categories'!G26*'Unit rate categories'!AE26/1000000</f>
        <v>2.1357046829901272</v>
      </c>
      <c r="O28" s="110">
        <f>'Unit rate categories'!H26*'Unit rate categories'!AF26/1000000</f>
        <v>2.1357046829901272</v>
      </c>
      <c r="P28" s="110">
        <f>'Unit rate categories'!I26*'Unit rate categories'!AG26/1000000</f>
        <v>2.0289194488406208</v>
      </c>
      <c r="Q28" s="111">
        <f>'Unit rate categories'!J26*'Unit rate categories'!AH26/1000000</f>
        <v>0</v>
      </c>
      <c r="R28" s="112">
        <f>SUM(M28:Q28)</f>
        <v>8.4360334978110032</v>
      </c>
      <c r="S28" s="682"/>
      <c r="T28" s="107" t="e">
        <f>B28</f>
        <v>#REF!</v>
      </c>
      <c r="U28" s="107" t="e">
        <f>C28</f>
        <v>#REF!</v>
      </c>
      <c r="V28" s="113" t="e">
        <f>M28*(1+#REF!)</f>
        <v>#REF!</v>
      </c>
      <c r="W28" s="110" t="e">
        <f>N28*(1+#REF!)</f>
        <v>#REF!</v>
      </c>
      <c r="X28" s="110" t="e">
        <f>O28*(1+#REF!)</f>
        <v>#REF!</v>
      </c>
      <c r="Y28" s="110" t="e">
        <f>P28*(1+#REF!)</f>
        <v>#REF!</v>
      </c>
      <c r="Z28" s="111" t="e">
        <f>Q28*(1+#REF!)</f>
        <v>#REF!</v>
      </c>
      <c r="AA28" s="112" t="e">
        <f>SUM(V28:Z28)</f>
        <v>#REF!</v>
      </c>
      <c r="AB28" s="6"/>
      <c r="AC28" s="107" t="e">
        <f>B28</f>
        <v>#REF!</v>
      </c>
      <c r="AD28" s="107" t="e">
        <f>C28</f>
        <v>#REF!</v>
      </c>
      <c r="AE28" s="113" t="e">
        <f>V28-M28</f>
        <v>#REF!</v>
      </c>
      <c r="AF28" s="110" t="e">
        <f>W28-N28</f>
        <v>#REF!</v>
      </c>
      <c r="AG28" s="110" t="e">
        <f>X28-O28</f>
        <v>#REF!</v>
      </c>
      <c r="AH28" s="110" t="e">
        <f>Y28-P28</f>
        <v>#REF!</v>
      </c>
      <c r="AI28" s="111" t="e">
        <f>Z28-Q28</f>
        <v>#REF!</v>
      </c>
      <c r="AJ28" s="112" t="e">
        <f>SUM(AE28:AI28)</f>
        <v>#REF!</v>
      </c>
    </row>
    <row r="29" spans="2:36" s="54" customFormat="1" ht="18" customHeight="1" thickBot="1" x14ac:dyDescent="0.25">
      <c r="B29" s="119"/>
      <c r="C29" s="119" t="s">
        <v>348</v>
      </c>
      <c r="D29" s="126">
        <f t="shared" ref="D29:I29" si="27">SUM(D28:D28)</f>
        <v>2.0655999999999999</v>
      </c>
      <c r="E29" s="127">
        <f t="shared" si="27"/>
        <v>2.0655999999999999</v>
      </c>
      <c r="F29" s="127">
        <f t="shared" si="27"/>
        <v>2.0655999999999999</v>
      </c>
      <c r="G29" s="127">
        <f t="shared" si="27"/>
        <v>1.9623200000000001</v>
      </c>
      <c r="H29" s="128">
        <f t="shared" si="27"/>
        <v>0</v>
      </c>
      <c r="I29" s="127">
        <f t="shared" si="27"/>
        <v>8.1591199999999997</v>
      </c>
      <c r="J29" s="22"/>
      <c r="K29" s="119"/>
      <c r="L29" s="119" t="s">
        <v>348</v>
      </c>
      <c r="M29" s="126">
        <f t="shared" ref="M29:R29" si="28">SUM(M28:M28)</f>
        <v>2.1357046829901272</v>
      </c>
      <c r="N29" s="127">
        <f t="shared" si="28"/>
        <v>2.1357046829901272</v>
      </c>
      <c r="O29" s="127">
        <f t="shared" si="28"/>
        <v>2.1357046829901272</v>
      </c>
      <c r="P29" s="127">
        <f t="shared" si="28"/>
        <v>2.0289194488406208</v>
      </c>
      <c r="Q29" s="128">
        <f t="shared" si="28"/>
        <v>0</v>
      </c>
      <c r="R29" s="127">
        <f t="shared" si="28"/>
        <v>8.4360334978110032</v>
      </c>
      <c r="S29" s="22"/>
      <c r="T29" s="119"/>
      <c r="U29" s="119" t="s">
        <v>348</v>
      </c>
      <c r="V29" s="126" t="e">
        <f t="shared" ref="V29:AA29" si="29">SUM(V28:V28)</f>
        <v>#REF!</v>
      </c>
      <c r="W29" s="127" t="e">
        <f t="shared" si="29"/>
        <v>#REF!</v>
      </c>
      <c r="X29" s="127" t="e">
        <f t="shared" si="29"/>
        <v>#REF!</v>
      </c>
      <c r="Y29" s="127" t="e">
        <f t="shared" si="29"/>
        <v>#REF!</v>
      </c>
      <c r="Z29" s="128" t="e">
        <f t="shared" si="29"/>
        <v>#REF!</v>
      </c>
      <c r="AA29" s="127" t="e">
        <f t="shared" si="29"/>
        <v>#REF!</v>
      </c>
      <c r="AB29" s="22"/>
      <c r="AC29" s="119"/>
      <c r="AD29" s="119" t="s">
        <v>348</v>
      </c>
      <c r="AE29" s="126" t="e">
        <f t="shared" ref="AE29:AJ29" si="30">SUM(AE28:AE28)</f>
        <v>#REF!</v>
      </c>
      <c r="AF29" s="127" t="e">
        <f t="shared" si="30"/>
        <v>#REF!</v>
      </c>
      <c r="AG29" s="127" t="e">
        <f t="shared" si="30"/>
        <v>#REF!</v>
      </c>
      <c r="AH29" s="127" t="e">
        <f t="shared" si="30"/>
        <v>#REF!</v>
      </c>
      <c r="AI29" s="128" t="e">
        <f t="shared" si="30"/>
        <v>#REF!</v>
      </c>
      <c r="AJ29" s="127" t="e">
        <f t="shared" si="30"/>
        <v>#REF!</v>
      </c>
    </row>
    <row r="30" spans="2:36" s="29" customFormat="1" ht="18" customHeight="1" x14ac:dyDescent="0.2">
      <c r="B30" s="104"/>
      <c r="C30" s="47"/>
      <c r="D30" s="8"/>
      <c r="E30" s="8"/>
      <c r="F30" s="8"/>
      <c r="G30" s="8"/>
      <c r="H30" s="8"/>
      <c r="I30" s="8"/>
      <c r="J30" s="682"/>
      <c r="K30" s="104"/>
      <c r="L30" s="47"/>
      <c r="M30" s="8"/>
      <c r="N30" s="8"/>
      <c r="O30" s="8"/>
      <c r="P30" s="8"/>
      <c r="Q30" s="8"/>
      <c r="R30" s="8"/>
      <c r="S30" s="682"/>
      <c r="T30" s="104"/>
      <c r="U30" s="47"/>
      <c r="V30" s="8"/>
      <c r="W30" s="8"/>
      <c r="X30" s="8"/>
      <c r="Y30" s="8"/>
      <c r="Z30" s="8"/>
      <c r="AA30" s="8"/>
      <c r="AB30" s="6"/>
      <c r="AC30" s="104"/>
      <c r="AD30" s="47"/>
      <c r="AE30" s="8"/>
      <c r="AF30" s="8"/>
      <c r="AG30" s="8"/>
      <c r="AH30" s="8"/>
      <c r="AI30" s="8"/>
      <c r="AJ30" s="8"/>
    </row>
    <row r="31" spans="2:36" s="121" customFormat="1" ht="24" customHeight="1" x14ac:dyDescent="0.2">
      <c r="B31" s="9" t="s">
        <v>713</v>
      </c>
      <c r="C31" s="9"/>
      <c r="D31" s="10"/>
      <c r="E31" s="10"/>
      <c r="F31" s="10"/>
      <c r="G31" s="10"/>
      <c r="H31" s="10"/>
      <c r="I31" s="10"/>
      <c r="J31" s="682"/>
      <c r="K31" s="9" t="s">
        <v>714</v>
      </c>
      <c r="L31" s="9"/>
      <c r="M31" s="10"/>
      <c r="N31" s="10"/>
      <c r="O31" s="10"/>
      <c r="P31" s="10"/>
      <c r="Q31" s="10"/>
      <c r="R31" s="10"/>
      <c r="S31" s="682"/>
      <c r="T31" s="9" t="s">
        <v>715</v>
      </c>
      <c r="U31" s="9"/>
      <c r="V31" s="10"/>
      <c r="W31" s="10"/>
      <c r="X31" s="10"/>
      <c r="Y31" s="10"/>
      <c r="Z31" s="10"/>
      <c r="AA31" s="10"/>
      <c r="AB31" s="6"/>
      <c r="AC31" s="9" t="s">
        <v>716</v>
      </c>
      <c r="AD31" s="9"/>
      <c r="AE31" s="10"/>
      <c r="AF31" s="10"/>
      <c r="AG31" s="10"/>
      <c r="AH31" s="10"/>
      <c r="AI31" s="10"/>
      <c r="AJ31" s="10"/>
    </row>
    <row r="33" spans="2:36" s="39" customFormat="1" ht="31.5" x14ac:dyDescent="0.25">
      <c r="B33" s="34"/>
      <c r="C33" s="105"/>
      <c r="D33" s="58" t="s">
        <v>196</v>
      </c>
      <c r="E33" s="57" t="s">
        <v>197</v>
      </c>
      <c r="F33" s="57" t="s">
        <v>198</v>
      </c>
      <c r="G33" s="57" t="s">
        <v>199</v>
      </c>
      <c r="H33" s="59" t="s">
        <v>200</v>
      </c>
      <c r="I33" s="60" t="s">
        <v>221</v>
      </c>
      <c r="J33" s="685"/>
      <c r="K33" s="34"/>
      <c r="L33" s="105"/>
      <c r="M33" s="58" t="s">
        <v>196</v>
      </c>
      <c r="N33" s="57" t="s">
        <v>197</v>
      </c>
      <c r="O33" s="57" t="s">
        <v>198</v>
      </c>
      <c r="P33" s="57" t="s">
        <v>199</v>
      </c>
      <c r="Q33" s="59" t="s">
        <v>200</v>
      </c>
      <c r="R33" s="60" t="s">
        <v>221</v>
      </c>
      <c r="S33" s="685"/>
      <c r="T33" s="34"/>
      <c r="U33" s="105"/>
      <c r="V33" s="129" t="str">
        <f t="shared" ref="V33:AA33" si="31">V16</f>
        <v>2026/27</v>
      </c>
      <c r="W33" s="60" t="str">
        <f t="shared" si="31"/>
        <v>2027/28</v>
      </c>
      <c r="X33" s="60" t="str">
        <f t="shared" si="31"/>
        <v>2028/29</v>
      </c>
      <c r="Y33" s="60" t="str">
        <f t="shared" si="31"/>
        <v>2029/30</v>
      </c>
      <c r="Z33" s="93" t="str">
        <f t="shared" si="31"/>
        <v>2030/31</v>
      </c>
      <c r="AA33" s="60" t="str">
        <f t="shared" si="31"/>
        <v>Total for 
2021/22 to 2025/26</v>
      </c>
      <c r="AB33" s="8"/>
      <c r="AC33" s="34"/>
      <c r="AD33" s="105"/>
      <c r="AE33" s="129" t="str">
        <f t="shared" ref="AE33:AJ33" si="32">AE16</f>
        <v>2026/27</v>
      </c>
      <c r="AF33" s="60" t="str">
        <f t="shared" si="32"/>
        <v>2027/28</v>
      </c>
      <c r="AG33" s="60" t="str">
        <f t="shared" si="32"/>
        <v>2028/29</v>
      </c>
      <c r="AH33" s="60" t="str">
        <f t="shared" si="32"/>
        <v>2029/30</v>
      </c>
      <c r="AI33" s="93" t="str">
        <f t="shared" si="32"/>
        <v>2030/31</v>
      </c>
      <c r="AJ33" s="60" t="str">
        <f t="shared" si="32"/>
        <v>Total for 
2021/22 to 2025/26</v>
      </c>
    </row>
    <row r="34" spans="2:36" s="29" customFormat="1" ht="18" customHeight="1" x14ac:dyDescent="0.2">
      <c r="B34" s="107" t="e">
        <f>#REF!</f>
        <v>#REF!</v>
      </c>
      <c r="C34" s="108" t="e">
        <f>#REF!</f>
        <v>#REF!</v>
      </c>
      <c r="D34" s="115">
        <f>'Unit rate categories'!F32*'Unit rate categories'!R32/1000000</f>
        <v>1.363348</v>
      </c>
      <c r="E34" s="110">
        <f>'Unit rate categories'!G32*'Unit rate categories'!S32/1000000</f>
        <v>1.363348</v>
      </c>
      <c r="F34" s="110">
        <f>'Unit rate categories'!H32*'Unit rate categories'!T32/1000000</f>
        <v>1.3485290000000001</v>
      </c>
      <c r="G34" s="110">
        <f>'Unit rate categories'!I32*'Unit rate categories'!U32/1000000</f>
        <v>1.3485290000000001</v>
      </c>
      <c r="H34" s="111">
        <f>'Unit rate categories'!J32*'Unit rate categories'!V32/1000000</f>
        <v>1.3485290000000001</v>
      </c>
      <c r="I34" s="112">
        <f>SUM(D34:H34)</f>
        <v>6.7722829999999998</v>
      </c>
      <c r="J34" s="682"/>
      <c r="K34" s="107" t="e">
        <f t="shared" ref="K34:K35" si="33">B34</f>
        <v>#REF!</v>
      </c>
      <c r="L34" s="107" t="e">
        <f t="shared" ref="L34:L35" si="34">C34</f>
        <v>#REF!</v>
      </c>
      <c r="M34" s="115">
        <f>'Unit rate categories'!F32*'Unit rate categories'!AD32/1000000</f>
        <v>1.4096188556086484</v>
      </c>
      <c r="N34" s="110">
        <f>'Unit rate categories'!G32*'Unit rate categories'!AE32/1000000</f>
        <v>1.4096188556086484</v>
      </c>
      <c r="O34" s="110">
        <f>'Unit rate categories'!H32*'Unit rate categories'!AF32/1000000</f>
        <v>1.3942969115259458</v>
      </c>
      <c r="P34" s="110">
        <f>'Unit rate categories'!I32*'Unit rate categories'!AG32/1000000</f>
        <v>1.3942969115259458</v>
      </c>
      <c r="Q34" s="111">
        <f>'Unit rate categories'!J32*'Unit rate categories'!AH32/1000000</f>
        <v>1.3942969115259458</v>
      </c>
      <c r="R34" s="112">
        <f>SUM(M34:Q34)</f>
        <v>7.0021284457951349</v>
      </c>
      <c r="S34" s="682"/>
      <c r="T34" s="107" t="e">
        <f>B34</f>
        <v>#REF!</v>
      </c>
      <c r="U34" s="107" t="e">
        <f>C34</f>
        <v>#REF!</v>
      </c>
      <c r="V34" s="113" t="e">
        <f>M34*(1+#REF!)</f>
        <v>#REF!</v>
      </c>
      <c r="W34" s="110" t="e">
        <f>N34*(1+#REF!)</f>
        <v>#REF!</v>
      </c>
      <c r="X34" s="110" t="e">
        <f>O34*(1+#REF!)</f>
        <v>#REF!</v>
      </c>
      <c r="Y34" s="110" t="e">
        <f>P34*(1+#REF!)</f>
        <v>#REF!</v>
      </c>
      <c r="Z34" s="111" t="e">
        <f>Q34*(1+#REF!)</f>
        <v>#REF!</v>
      </c>
      <c r="AA34" s="112" t="e">
        <f>SUM(V34:Z34)</f>
        <v>#REF!</v>
      </c>
      <c r="AB34" s="6"/>
      <c r="AC34" s="107" t="e">
        <f>B34</f>
        <v>#REF!</v>
      </c>
      <c r="AD34" s="107" t="e">
        <f>C34</f>
        <v>#REF!</v>
      </c>
      <c r="AE34" s="113" t="e">
        <f t="shared" ref="AE34:AI35" si="35">V34-M34</f>
        <v>#REF!</v>
      </c>
      <c r="AF34" s="110" t="e">
        <f t="shared" si="35"/>
        <v>#REF!</v>
      </c>
      <c r="AG34" s="110" t="e">
        <f t="shared" si="35"/>
        <v>#REF!</v>
      </c>
      <c r="AH34" s="110" t="e">
        <f t="shared" si="35"/>
        <v>#REF!</v>
      </c>
      <c r="AI34" s="111" t="e">
        <f t="shared" si="35"/>
        <v>#REF!</v>
      </c>
      <c r="AJ34" s="112" t="e">
        <f>SUM(AE34:AI34)</f>
        <v>#REF!</v>
      </c>
    </row>
    <row r="35" spans="2:36" s="29" customFormat="1" ht="18" customHeight="1" x14ac:dyDescent="0.2">
      <c r="B35" s="107" t="e">
        <f>#REF!</f>
        <v>#REF!</v>
      </c>
      <c r="C35" s="116" t="e">
        <f>#REF!</f>
        <v>#REF!</v>
      </c>
      <c r="D35" s="117">
        <f>'Unit rate categories'!F33*'Unit rate categories'!R33/1000000</f>
        <v>0.99300460000000002</v>
      </c>
      <c r="E35" s="110">
        <f>'Unit rate categories'!G33*'Unit rate categories'!S33/1000000</f>
        <v>0.99300460000000002</v>
      </c>
      <c r="F35" s="110">
        <f>'Unit rate categories'!H33*'Unit rate categories'!T33/1000000</f>
        <v>0.99300460000000002</v>
      </c>
      <c r="G35" s="110">
        <f>'Unit rate categories'!I33*'Unit rate categories'!U33/1000000</f>
        <v>0.99300460000000002</v>
      </c>
      <c r="H35" s="111">
        <f>'Unit rate categories'!J33*'Unit rate categories'!V33/1000000</f>
        <v>0.99300460000000002</v>
      </c>
      <c r="I35" s="112">
        <f>SUM(D35:H35)</f>
        <v>4.9650230000000004</v>
      </c>
      <c r="J35" s="682"/>
      <c r="K35" s="107" t="e">
        <f t="shared" si="33"/>
        <v>#REF!</v>
      </c>
      <c r="L35" s="107" t="e">
        <f t="shared" si="34"/>
        <v>#REF!</v>
      </c>
      <c r="M35" s="117">
        <f>'Unit rate categories'!F33*'Unit rate categories'!AD33/1000000</f>
        <v>1.0267063199316122</v>
      </c>
      <c r="N35" s="110">
        <f>'Unit rate categories'!G33*'Unit rate categories'!AE33/1000000</f>
        <v>1.0267063199316122</v>
      </c>
      <c r="O35" s="110">
        <f>'Unit rate categories'!H33*'Unit rate categories'!AF33/1000000</f>
        <v>1.0267063199316122</v>
      </c>
      <c r="P35" s="110">
        <f>'Unit rate categories'!I33*'Unit rate categories'!AG33/1000000</f>
        <v>1.0267063199316122</v>
      </c>
      <c r="Q35" s="111">
        <f>'Unit rate categories'!J33*'Unit rate categories'!AH33/1000000</f>
        <v>1.0267063199316122</v>
      </c>
      <c r="R35" s="112">
        <f>SUM(M35:Q35)</f>
        <v>5.1335315996580615</v>
      </c>
      <c r="S35" s="682"/>
      <c r="T35" s="107" t="e">
        <f>B35</f>
        <v>#REF!</v>
      </c>
      <c r="U35" s="107" t="e">
        <f>C35</f>
        <v>#REF!</v>
      </c>
      <c r="V35" s="113" t="e">
        <f>M35*(1+#REF!)</f>
        <v>#REF!</v>
      </c>
      <c r="W35" s="110" t="e">
        <f>N35*(1+#REF!)</f>
        <v>#REF!</v>
      </c>
      <c r="X35" s="110" t="e">
        <f>O35*(1+#REF!)</f>
        <v>#REF!</v>
      </c>
      <c r="Y35" s="110" t="e">
        <f>P35*(1+#REF!)</f>
        <v>#REF!</v>
      </c>
      <c r="Z35" s="111" t="e">
        <f>Q35*(1+#REF!)</f>
        <v>#REF!</v>
      </c>
      <c r="AA35" s="112" t="e">
        <f>SUM(V35:Z35)</f>
        <v>#REF!</v>
      </c>
      <c r="AB35" s="6"/>
      <c r="AC35" s="107" t="e">
        <f>B35</f>
        <v>#REF!</v>
      </c>
      <c r="AD35" s="107" t="e">
        <f>C35</f>
        <v>#REF!</v>
      </c>
      <c r="AE35" s="113" t="e">
        <f t="shared" si="35"/>
        <v>#REF!</v>
      </c>
      <c r="AF35" s="110" t="e">
        <f t="shared" si="35"/>
        <v>#REF!</v>
      </c>
      <c r="AG35" s="110" t="e">
        <f t="shared" si="35"/>
        <v>#REF!</v>
      </c>
      <c r="AH35" s="110" t="e">
        <f t="shared" si="35"/>
        <v>#REF!</v>
      </c>
      <c r="AI35" s="111" t="e">
        <f t="shared" si="35"/>
        <v>#REF!</v>
      </c>
      <c r="AJ35" s="112" t="e">
        <f>SUM(AE35:AI35)</f>
        <v>#REF!</v>
      </c>
    </row>
    <row r="36" spans="2:36" s="54" customFormat="1" ht="18" customHeight="1" thickBot="1" x14ac:dyDescent="0.25">
      <c r="B36" s="119"/>
      <c r="C36" s="119" t="s">
        <v>353</v>
      </c>
      <c r="D36" s="49">
        <f t="shared" ref="D36:I36" si="36">SUM(D34:D35)</f>
        <v>2.3563526000000001</v>
      </c>
      <c r="E36" s="50">
        <f t="shared" si="36"/>
        <v>2.3563526000000001</v>
      </c>
      <c r="F36" s="50">
        <f t="shared" si="36"/>
        <v>2.3415336</v>
      </c>
      <c r="G36" s="50">
        <f t="shared" si="36"/>
        <v>2.3415336</v>
      </c>
      <c r="H36" s="51">
        <f t="shared" si="36"/>
        <v>2.3415336</v>
      </c>
      <c r="I36" s="50">
        <f t="shared" si="36"/>
        <v>11.737306</v>
      </c>
      <c r="J36" s="22"/>
      <c r="K36" s="119"/>
      <c r="L36" s="119" t="s">
        <v>353</v>
      </c>
      <c r="M36" s="49">
        <f t="shared" ref="M36:R36" si="37">SUM(M34:M35)</f>
        <v>2.4363251755402606</v>
      </c>
      <c r="N36" s="50">
        <f t="shared" si="37"/>
        <v>2.4363251755402606</v>
      </c>
      <c r="O36" s="50">
        <f t="shared" si="37"/>
        <v>2.4210032314575578</v>
      </c>
      <c r="P36" s="50">
        <f t="shared" si="37"/>
        <v>2.4210032314575578</v>
      </c>
      <c r="Q36" s="51">
        <f t="shared" si="37"/>
        <v>2.4210032314575578</v>
      </c>
      <c r="R36" s="50">
        <f t="shared" si="37"/>
        <v>12.135660045453196</v>
      </c>
      <c r="S36" s="22"/>
      <c r="T36" s="119"/>
      <c r="U36" s="119" t="s">
        <v>353</v>
      </c>
      <c r="V36" s="49" t="e">
        <f t="shared" ref="V36:AA36" si="38">SUM(V34:V35)</f>
        <v>#REF!</v>
      </c>
      <c r="W36" s="50" t="e">
        <f t="shared" si="38"/>
        <v>#REF!</v>
      </c>
      <c r="X36" s="50" t="e">
        <f t="shared" si="38"/>
        <v>#REF!</v>
      </c>
      <c r="Y36" s="50" t="e">
        <f t="shared" si="38"/>
        <v>#REF!</v>
      </c>
      <c r="Z36" s="51" t="e">
        <f t="shared" si="38"/>
        <v>#REF!</v>
      </c>
      <c r="AA36" s="50" t="e">
        <f t="shared" si="38"/>
        <v>#REF!</v>
      </c>
      <c r="AB36" s="22"/>
      <c r="AC36" s="119"/>
      <c r="AD36" s="119" t="s">
        <v>353</v>
      </c>
      <c r="AE36" s="49" t="e">
        <f t="shared" ref="AE36:AJ36" si="39">SUM(AE34:AE35)</f>
        <v>#REF!</v>
      </c>
      <c r="AF36" s="50" t="e">
        <f t="shared" si="39"/>
        <v>#REF!</v>
      </c>
      <c r="AG36" s="50" t="e">
        <f t="shared" si="39"/>
        <v>#REF!</v>
      </c>
      <c r="AH36" s="50" t="e">
        <f t="shared" si="39"/>
        <v>#REF!</v>
      </c>
      <c r="AI36" s="51" t="e">
        <f t="shared" si="39"/>
        <v>#REF!</v>
      </c>
      <c r="AJ36" s="50" t="e">
        <f t="shared" si="39"/>
        <v>#REF!</v>
      </c>
    </row>
    <row r="37" spans="2:36" s="29" customFormat="1" ht="18" customHeight="1" x14ac:dyDescent="0.2">
      <c r="B37" s="104"/>
      <c r="C37" s="47"/>
      <c r="D37" s="8"/>
      <c r="E37" s="8"/>
      <c r="F37" s="8"/>
      <c r="G37" s="8"/>
      <c r="H37" s="8"/>
      <c r="I37" s="8"/>
      <c r="J37" s="682"/>
      <c r="K37" s="104"/>
      <c r="L37" s="47"/>
      <c r="M37" s="8"/>
      <c r="N37" s="8"/>
      <c r="O37" s="8"/>
      <c r="P37" s="8"/>
      <c r="Q37" s="8"/>
      <c r="R37" s="8"/>
      <c r="S37" s="682"/>
      <c r="T37" s="104"/>
      <c r="U37" s="47"/>
      <c r="V37" s="8"/>
      <c r="W37" s="8"/>
      <c r="X37" s="8"/>
      <c r="Y37" s="8"/>
      <c r="Z37" s="8"/>
      <c r="AA37" s="8"/>
      <c r="AB37" s="6"/>
      <c r="AC37" s="104"/>
      <c r="AD37" s="47"/>
      <c r="AE37" s="8"/>
      <c r="AF37" s="8"/>
      <c r="AG37" s="8"/>
      <c r="AH37" s="8"/>
      <c r="AI37" s="8"/>
      <c r="AJ37" s="8"/>
    </row>
    <row r="38" spans="2:36" s="121" customFormat="1" ht="24" customHeight="1" x14ac:dyDescent="0.2">
      <c r="B38" s="9" t="s">
        <v>717</v>
      </c>
      <c r="C38" s="9"/>
      <c r="D38" s="10"/>
      <c r="E38" s="10"/>
      <c r="F38" s="10"/>
      <c r="G38" s="10"/>
      <c r="H38" s="10"/>
      <c r="I38" s="10"/>
      <c r="J38" s="682"/>
      <c r="K38" s="9" t="s">
        <v>718</v>
      </c>
      <c r="L38" s="9"/>
      <c r="M38" s="10"/>
      <c r="N38" s="10"/>
      <c r="O38" s="10"/>
      <c r="P38" s="10"/>
      <c r="Q38" s="10"/>
      <c r="R38" s="10"/>
      <c r="S38" s="682"/>
      <c r="T38" s="9" t="s">
        <v>719</v>
      </c>
      <c r="U38" s="9"/>
      <c r="V38" s="10"/>
      <c r="W38" s="10"/>
      <c r="X38" s="10"/>
      <c r="Y38" s="10"/>
      <c r="Z38" s="10"/>
      <c r="AA38" s="10"/>
      <c r="AB38" s="6"/>
      <c r="AC38" s="9" t="s">
        <v>720</v>
      </c>
      <c r="AD38" s="9"/>
      <c r="AE38" s="10"/>
      <c r="AF38" s="10"/>
      <c r="AG38" s="10"/>
      <c r="AH38" s="10"/>
      <c r="AI38" s="10"/>
      <c r="AJ38" s="10"/>
    </row>
    <row r="39" spans="2:36" x14ac:dyDescent="0.2">
      <c r="B39" s="104"/>
      <c r="C39" s="47"/>
      <c r="D39" s="8"/>
      <c r="E39" s="8"/>
      <c r="F39" s="8"/>
      <c r="G39" s="8"/>
      <c r="H39" s="8"/>
      <c r="I39" s="8"/>
      <c r="J39" s="682"/>
      <c r="K39" s="104"/>
      <c r="L39" s="47"/>
      <c r="M39" s="8"/>
      <c r="N39" s="8"/>
      <c r="O39" s="8"/>
      <c r="P39" s="8"/>
      <c r="Q39" s="8"/>
      <c r="R39" s="8"/>
      <c r="S39" s="682"/>
      <c r="T39" s="104"/>
      <c r="U39" s="47"/>
      <c r="V39" s="8"/>
      <c r="W39" s="8"/>
      <c r="X39" s="8"/>
      <c r="Y39" s="8"/>
      <c r="Z39" s="8"/>
      <c r="AA39" s="8"/>
      <c r="AB39" s="6"/>
      <c r="AC39" s="104"/>
      <c r="AD39" s="47"/>
      <c r="AE39" s="8"/>
      <c r="AF39" s="8"/>
      <c r="AG39" s="8"/>
      <c r="AH39" s="8"/>
      <c r="AI39" s="8"/>
      <c r="AJ39" s="8"/>
    </row>
    <row r="40" spans="2:36" s="61" customFormat="1" ht="31.5" x14ac:dyDescent="0.25">
      <c r="B40" s="34"/>
      <c r="C40" s="105"/>
      <c r="D40" s="58" t="s">
        <v>196</v>
      </c>
      <c r="E40" s="57" t="s">
        <v>197</v>
      </c>
      <c r="F40" s="57" t="s">
        <v>198</v>
      </c>
      <c r="G40" s="57" t="s">
        <v>199</v>
      </c>
      <c r="H40" s="59" t="s">
        <v>200</v>
      </c>
      <c r="I40" s="60" t="s">
        <v>221</v>
      </c>
      <c r="J40" s="685"/>
      <c r="K40" s="34"/>
      <c r="L40" s="105"/>
      <c r="M40" s="58" t="s">
        <v>196</v>
      </c>
      <c r="N40" s="57" t="s">
        <v>197</v>
      </c>
      <c r="O40" s="57" t="s">
        <v>198</v>
      </c>
      <c r="P40" s="57" t="s">
        <v>199</v>
      </c>
      <c r="Q40" s="59" t="s">
        <v>200</v>
      </c>
      <c r="R40" s="60" t="s">
        <v>221</v>
      </c>
      <c r="S40" s="685"/>
      <c r="T40" s="34"/>
      <c r="U40" s="105"/>
      <c r="V40" s="58" t="str">
        <f t="shared" ref="V40:AA40" si="40">M40</f>
        <v>2026/27</v>
      </c>
      <c r="W40" s="57" t="str">
        <f t="shared" si="40"/>
        <v>2027/28</v>
      </c>
      <c r="X40" s="57" t="str">
        <f t="shared" si="40"/>
        <v>2028/29</v>
      </c>
      <c r="Y40" s="57" t="str">
        <f t="shared" si="40"/>
        <v>2029/30</v>
      </c>
      <c r="Z40" s="59" t="str">
        <f t="shared" si="40"/>
        <v>2030/31</v>
      </c>
      <c r="AA40" s="60" t="str">
        <f t="shared" si="40"/>
        <v>Total for 
2021/22 to 2025/26</v>
      </c>
      <c r="AB40" s="8"/>
      <c r="AC40" s="34"/>
      <c r="AD40" s="105"/>
      <c r="AE40" s="58" t="str">
        <f t="shared" ref="AE40:AJ40" si="41">V40</f>
        <v>2026/27</v>
      </c>
      <c r="AF40" s="57" t="str">
        <f t="shared" si="41"/>
        <v>2027/28</v>
      </c>
      <c r="AG40" s="57" t="str">
        <f t="shared" si="41"/>
        <v>2028/29</v>
      </c>
      <c r="AH40" s="57" t="str">
        <f t="shared" si="41"/>
        <v>2029/30</v>
      </c>
      <c r="AI40" s="59" t="str">
        <f t="shared" si="41"/>
        <v>2030/31</v>
      </c>
      <c r="AJ40" s="60" t="str">
        <f t="shared" si="41"/>
        <v>Total for 
2021/22 to 2025/26</v>
      </c>
    </row>
    <row r="41" spans="2:36" ht="18" customHeight="1" x14ac:dyDescent="0.2">
      <c r="B41" s="107" t="e">
        <f>#REF!</f>
        <v>#REF!</v>
      </c>
      <c r="C41" s="108" t="e">
        <f>#REF!</f>
        <v>#REF!</v>
      </c>
      <c r="D41" s="115">
        <f>'Unit rate categories'!F39*'Unit rate categories'!R39/1000000</f>
        <v>2.3028778886355807</v>
      </c>
      <c r="E41" s="110">
        <f>'Unit rate categories'!G39*'Unit rate categories'!S39/1000000</f>
        <v>1.0405575918875272</v>
      </c>
      <c r="F41" s="110">
        <f>'Unit rate categories'!H39*'Unit rate categories'!T39/1000000</f>
        <v>1.4655906948878459</v>
      </c>
      <c r="G41" s="110">
        <f>'Unit rate categories'!I39*'Unit rate categories'!U39/1000000</f>
        <v>1.5851653412598714</v>
      </c>
      <c r="H41" s="111">
        <f>'Unit rate categories'!J39*'Unit rate categories'!V39/1000000</f>
        <v>1.7051060088415715</v>
      </c>
      <c r="I41" s="112">
        <f>SUM(D41:H41)</f>
        <v>8.0992975255123962</v>
      </c>
      <c r="J41" s="682"/>
      <c r="K41" s="107" t="e">
        <f t="shared" ref="K41:K43" si="42">B41</f>
        <v>#REF!</v>
      </c>
      <c r="L41" s="107" t="e">
        <f t="shared" ref="L41:L43" si="43">C41</f>
        <v>#REF!</v>
      </c>
      <c r="M41" s="115">
        <f>'Unit rate categories'!F39*'Unit rate categories'!AD39/1000000</f>
        <v>2.3810355785793123</v>
      </c>
      <c r="N41" s="110">
        <f>'Unit rate categories'!G39*'Unit rate categories'!AE39/1000000</f>
        <v>1.0758732193624718</v>
      </c>
      <c r="O41" s="110">
        <f>'Unit rate categories'!H39*'Unit rate categories'!AF39/1000000</f>
        <v>1.5153315794048834</v>
      </c>
      <c r="P41" s="110">
        <f>'Unit rate categories'!I39*'Unit rate categories'!AG39/1000000</f>
        <v>1.6389644861746471</v>
      </c>
      <c r="Q41" s="111">
        <f>'Unit rate categories'!J39*'Unit rate categories'!AH39/1000000</f>
        <v>1.762975836598349</v>
      </c>
      <c r="R41" s="112">
        <f>SUM(M41:Q41)</f>
        <v>8.3741807001196626</v>
      </c>
      <c r="S41" s="682"/>
      <c r="T41" s="107" t="e">
        <f t="shared" ref="T41:U43" si="44">B41</f>
        <v>#REF!</v>
      </c>
      <c r="U41" s="107" t="e">
        <f t="shared" si="44"/>
        <v>#REF!</v>
      </c>
      <c r="V41" s="113" t="e">
        <f>M41*(1+#REF!)</f>
        <v>#REF!</v>
      </c>
      <c r="W41" s="110" t="e">
        <f>N41*(1+#REF!)</f>
        <v>#REF!</v>
      </c>
      <c r="X41" s="110" t="e">
        <f>O41*(1+#REF!)</f>
        <v>#REF!</v>
      </c>
      <c r="Y41" s="110" t="e">
        <f>P41*(1+#REF!)</f>
        <v>#REF!</v>
      </c>
      <c r="Z41" s="111" t="e">
        <f>Q41*(1+#REF!)</f>
        <v>#REF!</v>
      </c>
      <c r="AA41" s="112" t="e">
        <f>SUM(V41:Z41)</f>
        <v>#REF!</v>
      </c>
      <c r="AB41" s="6"/>
      <c r="AC41" s="107" t="e">
        <f t="shared" ref="AC41:AD43" si="45">B41</f>
        <v>#REF!</v>
      </c>
      <c r="AD41" s="107" t="e">
        <f t="shared" si="45"/>
        <v>#REF!</v>
      </c>
      <c r="AE41" s="113" t="e">
        <f t="shared" ref="AE41:AI43" si="46">V41-M41</f>
        <v>#REF!</v>
      </c>
      <c r="AF41" s="110" t="e">
        <f t="shared" si="46"/>
        <v>#REF!</v>
      </c>
      <c r="AG41" s="110" t="e">
        <f t="shared" si="46"/>
        <v>#REF!</v>
      </c>
      <c r="AH41" s="110" t="e">
        <f t="shared" si="46"/>
        <v>#REF!</v>
      </c>
      <c r="AI41" s="111" t="e">
        <f t="shared" si="46"/>
        <v>#REF!</v>
      </c>
      <c r="AJ41" s="112" t="e">
        <f>SUM(AE41:AI41)</f>
        <v>#REF!</v>
      </c>
    </row>
    <row r="42" spans="2:36" ht="18" customHeight="1" x14ac:dyDescent="0.2">
      <c r="B42" s="107" t="e">
        <f>#REF!</f>
        <v>#REF!</v>
      </c>
      <c r="C42" s="122" t="e">
        <f>#REF!</f>
        <v>#REF!</v>
      </c>
      <c r="D42" s="113">
        <f>'Unit rate categories'!F40*'Unit rate categories'!R40/1000000</f>
        <v>2.9846735506293398</v>
      </c>
      <c r="E42" s="110">
        <f>'Unit rate categories'!G40*'Unit rate categories'!S40/1000000</f>
        <v>1.3486276183985397</v>
      </c>
      <c r="F42" s="110">
        <f>'Unit rate categories'!H40*'Unit rate categories'!T40/1000000</f>
        <v>1.8994970617707989</v>
      </c>
      <c r="G42" s="110">
        <f>'Unit rate categories'!I40*'Unit rate categories'!U40/1000000</f>
        <v>2.0544732705023412</v>
      </c>
      <c r="H42" s="111">
        <f>'Unit rate categories'!J40*'Unit rate categories'!V40/1000000</f>
        <v>2.2099238655784115</v>
      </c>
      <c r="I42" s="112">
        <f>SUM(D42:H42)</f>
        <v>10.497195366879431</v>
      </c>
      <c r="J42" s="682"/>
      <c r="K42" s="107" t="e">
        <f t="shared" si="42"/>
        <v>#REF!</v>
      </c>
      <c r="L42" s="107" t="e">
        <f t="shared" si="43"/>
        <v>#REF!</v>
      </c>
      <c r="M42" s="113">
        <f>'Unit rate categories'!F40*'Unit rate categories'!AD40/1000000</f>
        <v>3.085970797480563</v>
      </c>
      <c r="N42" s="110">
        <f>'Unit rate categories'!G40*'Unit rate categories'!AE40/1000000</f>
        <v>1.3943988769479008</v>
      </c>
      <c r="O42" s="110">
        <f>'Unit rate categories'!H40*'Unit rate categories'!AF40/1000000</f>
        <v>1.9639643542553653</v>
      </c>
      <c r="P42" s="110">
        <f>'Unit rate categories'!I40*'Unit rate categories'!AG40/1000000</f>
        <v>2.1242003218870513</v>
      </c>
      <c r="Q42" s="111">
        <f>'Unit rate categories'!J40*'Unit rate categories'!AH40/1000000</f>
        <v>2.2849267761267709</v>
      </c>
      <c r="R42" s="112">
        <f>SUM(M42:Q42)</f>
        <v>10.853461126697651</v>
      </c>
      <c r="S42" s="682"/>
      <c r="T42" s="107" t="e">
        <f t="shared" si="44"/>
        <v>#REF!</v>
      </c>
      <c r="U42" s="107" t="e">
        <f t="shared" si="44"/>
        <v>#REF!</v>
      </c>
      <c r="V42" s="113" t="e">
        <f>M42*(1+#REF!)</f>
        <v>#REF!</v>
      </c>
      <c r="W42" s="110" t="e">
        <f>N42*(1+#REF!)</f>
        <v>#REF!</v>
      </c>
      <c r="X42" s="110" t="e">
        <f>O42*(1+#REF!)</f>
        <v>#REF!</v>
      </c>
      <c r="Y42" s="110" t="e">
        <f>P42*(1+#REF!)</f>
        <v>#REF!</v>
      </c>
      <c r="Z42" s="111" t="e">
        <f>Q42*(1+#REF!)</f>
        <v>#REF!</v>
      </c>
      <c r="AA42" s="112" t="e">
        <f>SUM(V42:Z42)</f>
        <v>#REF!</v>
      </c>
      <c r="AB42" s="6"/>
      <c r="AC42" s="107" t="e">
        <f t="shared" si="45"/>
        <v>#REF!</v>
      </c>
      <c r="AD42" s="107" t="e">
        <f t="shared" si="45"/>
        <v>#REF!</v>
      </c>
      <c r="AE42" s="113" t="e">
        <f t="shared" si="46"/>
        <v>#REF!</v>
      </c>
      <c r="AF42" s="110" t="e">
        <f t="shared" si="46"/>
        <v>#REF!</v>
      </c>
      <c r="AG42" s="110" t="e">
        <f t="shared" si="46"/>
        <v>#REF!</v>
      </c>
      <c r="AH42" s="110" t="e">
        <f t="shared" si="46"/>
        <v>#REF!</v>
      </c>
      <c r="AI42" s="111" t="e">
        <f t="shared" si="46"/>
        <v>#REF!</v>
      </c>
      <c r="AJ42" s="112" t="e">
        <f>SUM(AE42:AI42)</f>
        <v>#REF!</v>
      </c>
    </row>
    <row r="43" spans="2:36" ht="18" customHeight="1" x14ac:dyDescent="0.2">
      <c r="B43" s="107" t="e">
        <f>#REF!</f>
        <v>#REF!</v>
      </c>
      <c r="C43" s="122" t="e">
        <f>#REF!</f>
        <v>#REF!</v>
      </c>
      <c r="D43" s="113">
        <f>'Unit rate categories'!F41*'Unit rate categories'!R41/1000000</f>
        <v>3.8260600145867829</v>
      </c>
      <c r="E43" s="110">
        <f>'Unit rate categories'!G41*'Unit rate categories'!S41/1000000</f>
        <v>0.3411612949428231</v>
      </c>
      <c r="F43" s="110">
        <f>'Unit rate categories'!H41*'Unit rate categories'!T41/1000000</f>
        <v>0.90331659898332406</v>
      </c>
      <c r="G43" s="110">
        <f>'Unit rate categories'!I41*'Unit rate categories'!U41/1000000</f>
        <v>0.90283834881570169</v>
      </c>
      <c r="H43" s="111">
        <f>'Unit rate categories'!J41*'Unit rate categories'!V41/1000000</f>
        <v>0.90019834347510552</v>
      </c>
      <c r="I43" s="112">
        <f>SUM(D43:H43)</f>
        <v>6.8735746008037379</v>
      </c>
      <c r="J43" s="682"/>
      <c r="K43" s="107" t="e">
        <f t="shared" si="42"/>
        <v>#REF!</v>
      </c>
      <c r="L43" s="107" t="e">
        <f t="shared" si="43"/>
        <v>#REF!</v>
      </c>
      <c r="M43" s="113">
        <f>'Unit rate categories'!F41*'Unit rate categories'!AD41/1000000</f>
        <v>3.9559131925611291</v>
      </c>
      <c r="N43" s="110">
        <f>'Unit rate categories'!G41*'Unit rate categories'!AE41/1000000</f>
        <v>0.35274001513572972</v>
      </c>
      <c r="O43" s="110">
        <f>'Unit rate categories'!H41*'Unit rate categories'!AF41/1000000</f>
        <v>0.93397438549157641</v>
      </c>
      <c r="P43" s="110">
        <f>'Unit rate categories'!I41*'Unit rate categories'!AG41/1000000</f>
        <v>0.93347990392562363</v>
      </c>
      <c r="Q43" s="111">
        <f>'Unit rate categories'!J41*'Unit rate categories'!AH41/1000000</f>
        <v>0.93075029908004359</v>
      </c>
      <c r="R43" s="112">
        <f>SUM(M43:Q43)</f>
        <v>7.1068577961941024</v>
      </c>
      <c r="S43" s="682"/>
      <c r="T43" s="107" t="e">
        <f t="shared" si="44"/>
        <v>#REF!</v>
      </c>
      <c r="U43" s="107" t="e">
        <f t="shared" si="44"/>
        <v>#REF!</v>
      </c>
      <c r="V43" s="113" t="e">
        <f>M43*(1+#REF!)</f>
        <v>#REF!</v>
      </c>
      <c r="W43" s="110" t="e">
        <f>N43*(1+#REF!)</f>
        <v>#REF!</v>
      </c>
      <c r="X43" s="110" t="e">
        <f>O43*(1+#REF!)</f>
        <v>#REF!</v>
      </c>
      <c r="Y43" s="110" t="e">
        <f>P43*(1+#REF!)</f>
        <v>#REF!</v>
      </c>
      <c r="Z43" s="111" t="e">
        <f>Q43*(1+#REF!)</f>
        <v>#REF!</v>
      </c>
      <c r="AA43" s="112" t="e">
        <f>SUM(V43:Z43)</f>
        <v>#REF!</v>
      </c>
      <c r="AB43" s="6"/>
      <c r="AC43" s="107" t="e">
        <f t="shared" si="45"/>
        <v>#REF!</v>
      </c>
      <c r="AD43" s="107" t="e">
        <f t="shared" si="45"/>
        <v>#REF!</v>
      </c>
      <c r="AE43" s="113" t="e">
        <f t="shared" si="46"/>
        <v>#REF!</v>
      </c>
      <c r="AF43" s="110" t="e">
        <f t="shared" si="46"/>
        <v>#REF!</v>
      </c>
      <c r="AG43" s="110" t="e">
        <f t="shared" si="46"/>
        <v>#REF!</v>
      </c>
      <c r="AH43" s="110" t="e">
        <f t="shared" si="46"/>
        <v>#REF!</v>
      </c>
      <c r="AI43" s="111" t="e">
        <f t="shared" si="46"/>
        <v>#REF!</v>
      </c>
      <c r="AJ43" s="112" t="e">
        <f>SUM(AE43:AI43)</f>
        <v>#REF!</v>
      </c>
    </row>
    <row r="44" spans="2:36" s="54" customFormat="1" ht="18" customHeight="1" thickBot="1" x14ac:dyDescent="0.25">
      <c r="B44" s="119"/>
      <c r="C44" s="130" t="s">
        <v>360</v>
      </c>
      <c r="D44" s="49">
        <f t="shared" ref="D44:I44" si="47">SUM(D41:D43)</f>
        <v>9.1136114538517035</v>
      </c>
      <c r="E44" s="50">
        <f t="shared" si="47"/>
        <v>2.7303465052288902</v>
      </c>
      <c r="F44" s="50">
        <f t="shared" si="47"/>
        <v>4.2684043556419695</v>
      </c>
      <c r="G44" s="50">
        <f t="shared" si="47"/>
        <v>4.5424769605779147</v>
      </c>
      <c r="H44" s="51">
        <f t="shared" si="47"/>
        <v>4.8152282178950889</v>
      </c>
      <c r="I44" s="49">
        <f t="shared" si="47"/>
        <v>25.470067493195568</v>
      </c>
      <c r="J44" s="22"/>
      <c r="K44" s="119"/>
      <c r="L44" s="119" t="s">
        <v>360</v>
      </c>
      <c r="M44" s="49">
        <f t="shared" ref="M44:R44" si="48">SUM(M41:M43)</f>
        <v>9.4229195686210048</v>
      </c>
      <c r="N44" s="50">
        <f t="shared" si="48"/>
        <v>2.8230121114461024</v>
      </c>
      <c r="O44" s="50">
        <f t="shared" si="48"/>
        <v>4.4132703191518248</v>
      </c>
      <c r="P44" s="50">
        <f t="shared" si="48"/>
        <v>4.6966447119873216</v>
      </c>
      <c r="Q44" s="51">
        <f t="shared" si="48"/>
        <v>4.9786529118051632</v>
      </c>
      <c r="R44" s="49">
        <f t="shared" si="48"/>
        <v>26.334499623011414</v>
      </c>
      <c r="S44" s="22"/>
      <c r="T44" s="119"/>
      <c r="U44" s="119" t="s">
        <v>360</v>
      </c>
      <c r="V44" s="49" t="e">
        <f t="shared" ref="V44:AA44" si="49">SUM(V41:V43)</f>
        <v>#REF!</v>
      </c>
      <c r="W44" s="50" t="e">
        <f t="shared" si="49"/>
        <v>#REF!</v>
      </c>
      <c r="X44" s="50" t="e">
        <f t="shared" si="49"/>
        <v>#REF!</v>
      </c>
      <c r="Y44" s="50" t="e">
        <f t="shared" si="49"/>
        <v>#REF!</v>
      </c>
      <c r="Z44" s="51" t="e">
        <f t="shared" si="49"/>
        <v>#REF!</v>
      </c>
      <c r="AA44" s="49" t="e">
        <f t="shared" si="49"/>
        <v>#REF!</v>
      </c>
      <c r="AB44" s="22"/>
      <c r="AC44" s="119"/>
      <c r="AD44" s="119" t="s">
        <v>360</v>
      </c>
      <c r="AE44" s="49" t="e">
        <f t="shared" ref="AE44:AJ44" si="50">SUM(AE41:AE43)</f>
        <v>#REF!</v>
      </c>
      <c r="AF44" s="50" t="e">
        <f t="shared" si="50"/>
        <v>#REF!</v>
      </c>
      <c r="AG44" s="50" t="e">
        <f t="shared" si="50"/>
        <v>#REF!</v>
      </c>
      <c r="AH44" s="50" t="e">
        <f t="shared" si="50"/>
        <v>#REF!</v>
      </c>
      <c r="AI44" s="51" t="e">
        <f t="shared" si="50"/>
        <v>#REF!</v>
      </c>
      <c r="AJ44" s="49" t="e">
        <f t="shared" si="50"/>
        <v>#REF!</v>
      </c>
    </row>
    <row r="45" spans="2:36" x14ac:dyDescent="0.2">
      <c r="B45" s="682"/>
      <c r="C45" s="682"/>
      <c r="D45" s="794"/>
      <c r="E45" s="794"/>
      <c r="F45" s="794"/>
      <c r="G45" s="794"/>
      <c r="H45" s="794"/>
      <c r="I45" s="682"/>
      <c r="J45" s="682"/>
      <c r="K45" s="682"/>
      <c r="L45" s="682"/>
      <c r="M45" s="794"/>
      <c r="N45" s="794"/>
      <c r="O45" s="794"/>
      <c r="P45" s="794"/>
      <c r="Q45" s="794"/>
      <c r="R45" s="682"/>
      <c r="S45" s="682"/>
      <c r="T45" s="682"/>
      <c r="U45" s="682"/>
      <c r="V45" s="682"/>
      <c r="W45" s="682"/>
      <c r="X45" s="682"/>
      <c r="Y45" s="682"/>
      <c r="Z45" s="682"/>
      <c r="AA45" s="682"/>
      <c r="AB45" s="6"/>
      <c r="AC45" s="682"/>
      <c r="AD45" s="682"/>
      <c r="AE45" s="682"/>
      <c r="AF45" s="682"/>
      <c r="AG45" s="682"/>
      <c r="AH45" s="682"/>
      <c r="AI45" s="682"/>
      <c r="AJ45" s="682"/>
    </row>
    <row r="46" spans="2:36" s="121" customFormat="1" ht="24" customHeight="1" x14ac:dyDescent="0.2">
      <c r="B46" s="9" t="s">
        <v>721</v>
      </c>
      <c r="C46" s="9"/>
      <c r="D46" s="10"/>
      <c r="E46" s="10"/>
      <c r="F46" s="10"/>
      <c r="G46" s="10"/>
      <c r="H46" s="10"/>
      <c r="I46" s="10"/>
      <c r="J46" s="682"/>
      <c r="K46" s="9" t="s">
        <v>722</v>
      </c>
      <c r="L46" s="9"/>
      <c r="M46" s="10"/>
      <c r="N46" s="10"/>
      <c r="O46" s="10"/>
      <c r="P46" s="10"/>
      <c r="Q46" s="10"/>
      <c r="R46" s="10"/>
      <c r="S46" s="682"/>
      <c r="T46" s="9" t="s">
        <v>723</v>
      </c>
      <c r="U46" s="9"/>
      <c r="V46" s="10"/>
      <c r="W46" s="10"/>
      <c r="X46" s="10"/>
      <c r="Y46" s="10"/>
      <c r="Z46" s="10"/>
      <c r="AA46" s="10"/>
      <c r="AB46" s="6"/>
      <c r="AC46" s="9" t="s">
        <v>724</v>
      </c>
      <c r="AD46" s="9"/>
      <c r="AE46" s="10"/>
      <c r="AF46" s="10"/>
      <c r="AG46" s="10"/>
      <c r="AH46" s="10"/>
      <c r="AI46" s="10"/>
      <c r="AJ46" s="10"/>
    </row>
    <row r="47" spans="2:36" x14ac:dyDescent="0.2">
      <c r="B47" s="104"/>
      <c r="C47" s="47"/>
      <c r="D47" s="8"/>
      <c r="E47" s="8"/>
      <c r="F47" s="8"/>
      <c r="G47" s="8"/>
      <c r="H47" s="8"/>
      <c r="I47" s="8"/>
      <c r="J47" s="682"/>
      <c r="K47" s="104"/>
      <c r="L47" s="47"/>
      <c r="M47" s="8"/>
      <c r="N47" s="8"/>
      <c r="O47" s="8"/>
      <c r="P47" s="8"/>
      <c r="Q47" s="8"/>
      <c r="R47" s="8"/>
      <c r="S47" s="682"/>
      <c r="T47" s="104"/>
      <c r="U47" s="47"/>
      <c r="V47" s="8"/>
      <c r="W47" s="8"/>
      <c r="X47" s="8"/>
      <c r="Y47" s="8"/>
      <c r="Z47" s="8"/>
      <c r="AA47" s="8"/>
      <c r="AB47" s="6"/>
      <c r="AC47" s="104"/>
      <c r="AD47" s="47"/>
      <c r="AE47" s="8"/>
      <c r="AF47" s="8"/>
      <c r="AG47" s="8"/>
      <c r="AH47" s="8"/>
      <c r="AI47" s="8"/>
      <c r="AJ47" s="8"/>
    </row>
    <row r="48" spans="2:36" s="61" customFormat="1" ht="31.5" x14ac:dyDescent="0.25">
      <c r="B48" s="34"/>
      <c r="C48" s="105"/>
      <c r="D48" s="58" t="s">
        <v>196</v>
      </c>
      <c r="E48" s="57" t="s">
        <v>197</v>
      </c>
      <c r="F48" s="57" t="s">
        <v>198</v>
      </c>
      <c r="G48" s="57" t="s">
        <v>199</v>
      </c>
      <c r="H48" s="59" t="s">
        <v>200</v>
      </c>
      <c r="I48" s="60" t="s">
        <v>221</v>
      </c>
      <c r="J48" s="685"/>
      <c r="K48" s="34"/>
      <c r="L48" s="105"/>
      <c r="M48" s="58" t="s">
        <v>196</v>
      </c>
      <c r="N48" s="57" t="s">
        <v>197</v>
      </c>
      <c r="O48" s="57" t="s">
        <v>198</v>
      </c>
      <c r="P48" s="57" t="s">
        <v>199</v>
      </c>
      <c r="Q48" s="59" t="s">
        <v>200</v>
      </c>
      <c r="R48" s="60" t="s">
        <v>221</v>
      </c>
      <c r="S48" s="685"/>
      <c r="T48" s="34"/>
      <c r="U48" s="105"/>
      <c r="V48" s="58" t="str">
        <f t="shared" ref="V48:AA48" si="51">M48</f>
        <v>2026/27</v>
      </c>
      <c r="W48" s="57" t="str">
        <f t="shared" si="51"/>
        <v>2027/28</v>
      </c>
      <c r="X48" s="57" t="str">
        <f t="shared" si="51"/>
        <v>2028/29</v>
      </c>
      <c r="Y48" s="57" t="str">
        <f t="shared" si="51"/>
        <v>2029/30</v>
      </c>
      <c r="Z48" s="59" t="str">
        <f t="shared" si="51"/>
        <v>2030/31</v>
      </c>
      <c r="AA48" s="60" t="str">
        <f t="shared" si="51"/>
        <v>Total for 
2021/22 to 2025/26</v>
      </c>
      <c r="AB48" s="8"/>
      <c r="AC48" s="34"/>
      <c r="AD48" s="105"/>
      <c r="AE48" s="58" t="str">
        <f t="shared" ref="AE48:AJ48" si="52">V48</f>
        <v>2026/27</v>
      </c>
      <c r="AF48" s="57" t="str">
        <f t="shared" si="52"/>
        <v>2027/28</v>
      </c>
      <c r="AG48" s="57" t="str">
        <f t="shared" si="52"/>
        <v>2028/29</v>
      </c>
      <c r="AH48" s="57" t="str">
        <f t="shared" si="52"/>
        <v>2029/30</v>
      </c>
      <c r="AI48" s="59" t="str">
        <f t="shared" si="52"/>
        <v>2030/31</v>
      </c>
      <c r="AJ48" s="60" t="str">
        <f t="shared" si="52"/>
        <v>Total for 
2021/22 to 2025/26</v>
      </c>
    </row>
    <row r="49" spans="2:36" x14ac:dyDescent="0.2">
      <c r="B49" s="107" t="e">
        <f>#REF!</f>
        <v>#REF!</v>
      </c>
      <c r="C49" s="108" t="e">
        <f>#REF!</f>
        <v>#REF!</v>
      </c>
      <c r="D49" s="115" t="e">
        <f>'Unit rate categories'!F47*'Unit rate categories'!R47/1000000</f>
        <v>#REF!</v>
      </c>
      <c r="E49" s="110" t="e">
        <f>'Unit rate categories'!G47*'Unit rate categories'!S47/1000000</f>
        <v>#REF!</v>
      </c>
      <c r="F49" s="110" t="e">
        <f>'Unit rate categories'!H47*'Unit rate categories'!T47/1000000</f>
        <v>#REF!</v>
      </c>
      <c r="G49" s="110" t="e">
        <f>'Unit rate categories'!I47*'Unit rate categories'!U47/1000000</f>
        <v>#REF!</v>
      </c>
      <c r="H49" s="111" t="e">
        <f>'Unit rate categories'!J47*'Unit rate categories'!V47/1000000</f>
        <v>#REF!</v>
      </c>
      <c r="I49" s="112" t="e">
        <f>SUM(D49:H49)</f>
        <v>#REF!</v>
      </c>
      <c r="J49" s="682"/>
      <c r="K49" s="107" t="e">
        <f t="shared" ref="K49:K50" si="53">B49</f>
        <v>#REF!</v>
      </c>
      <c r="L49" s="107" t="e">
        <f t="shared" ref="L49:L50" si="54">C49</f>
        <v>#REF!</v>
      </c>
      <c r="M49" s="115" t="e">
        <f>'Unit rate categories'!F47*'Unit rate categories'!AD47/1000000</f>
        <v>#REF!</v>
      </c>
      <c r="N49" s="110" t="e">
        <f>'Unit rate categories'!G47*'Unit rate categories'!AE47/1000000</f>
        <v>#REF!</v>
      </c>
      <c r="O49" s="110" t="e">
        <f>'Unit rate categories'!H47*'Unit rate categories'!AF47/1000000</f>
        <v>#REF!</v>
      </c>
      <c r="P49" s="110" t="e">
        <f>'Unit rate categories'!I47*'Unit rate categories'!AG47/1000000</f>
        <v>#REF!</v>
      </c>
      <c r="Q49" s="111" t="e">
        <f>'Unit rate categories'!J47*'Unit rate categories'!AH47/1000000</f>
        <v>#REF!</v>
      </c>
      <c r="R49" s="112" t="e">
        <f>SUM(M49:Q49)</f>
        <v>#REF!</v>
      </c>
      <c r="S49" s="682"/>
      <c r="T49" s="107" t="e">
        <f>B49</f>
        <v>#REF!</v>
      </c>
      <c r="U49" s="107" t="e">
        <f>C49</f>
        <v>#REF!</v>
      </c>
      <c r="V49" s="113" t="e">
        <f>M49*(1+#REF!)</f>
        <v>#REF!</v>
      </c>
      <c r="W49" s="110" t="e">
        <f>N49*(1+#REF!)</f>
        <v>#REF!</v>
      </c>
      <c r="X49" s="110" t="e">
        <f>O49*(1+#REF!)</f>
        <v>#REF!</v>
      </c>
      <c r="Y49" s="110" t="e">
        <f>P49*(1+#REF!)</f>
        <v>#REF!</v>
      </c>
      <c r="Z49" s="111" t="e">
        <f>Q49*(1+#REF!)</f>
        <v>#REF!</v>
      </c>
      <c r="AA49" s="112" t="e">
        <f>SUM(V49:Z49)</f>
        <v>#REF!</v>
      </c>
      <c r="AB49" s="6"/>
      <c r="AC49" s="107" t="e">
        <f>B49</f>
        <v>#REF!</v>
      </c>
      <c r="AD49" s="107" t="e">
        <f>C49</f>
        <v>#REF!</v>
      </c>
      <c r="AE49" s="113" t="e">
        <f t="shared" ref="AE49:AI50" si="55">V49-M49</f>
        <v>#REF!</v>
      </c>
      <c r="AF49" s="110" t="e">
        <f t="shared" si="55"/>
        <v>#REF!</v>
      </c>
      <c r="AG49" s="110" t="e">
        <f t="shared" si="55"/>
        <v>#REF!</v>
      </c>
      <c r="AH49" s="110" t="e">
        <f t="shared" si="55"/>
        <v>#REF!</v>
      </c>
      <c r="AI49" s="111" t="e">
        <f t="shared" si="55"/>
        <v>#REF!</v>
      </c>
      <c r="AJ49" s="112" t="e">
        <f>SUM(AE49:AI49)</f>
        <v>#REF!</v>
      </c>
    </row>
    <row r="50" spans="2:36" x14ac:dyDescent="0.2">
      <c r="B50" s="107" t="e">
        <f>#REF!</f>
        <v>#REF!</v>
      </c>
      <c r="C50" s="122" t="e">
        <f>#REF!</f>
        <v>#REF!</v>
      </c>
      <c r="D50" s="113" t="e">
        <f>'Unit rate categories'!F48*'Unit rate categories'!R48/1000000</f>
        <v>#REF!</v>
      </c>
      <c r="E50" s="110" t="e">
        <f>'Unit rate categories'!G48*'Unit rate categories'!S48/1000000</f>
        <v>#REF!</v>
      </c>
      <c r="F50" s="110" t="e">
        <f>'Unit rate categories'!H48*'Unit rate categories'!T48/1000000</f>
        <v>#REF!</v>
      </c>
      <c r="G50" s="110" t="e">
        <f>'Unit rate categories'!I48*'Unit rate categories'!U48/1000000</f>
        <v>#REF!</v>
      </c>
      <c r="H50" s="111" t="e">
        <f>'Unit rate categories'!J48*'Unit rate categories'!V48/1000000</f>
        <v>#REF!</v>
      </c>
      <c r="I50" s="112" t="e">
        <f>SUM(D50:H50)</f>
        <v>#REF!</v>
      </c>
      <c r="J50" s="682"/>
      <c r="K50" s="107" t="e">
        <f t="shared" si="53"/>
        <v>#REF!</v>
      </c>
      <c r="L50" s="107" t="e">
        <f t="shared" si="54"/>
        <v>#REF!</v>
      </c>
      <c r="M50" s="117" t="e">
        <f>'Unit rate categories'!F48*'Unit rate categories'!AD48/1000000</f>
        <v>#REF!</v>
      </c>
      <c r="N50" s="110" t="e">
        <f>'Unit rate categories'!G48*'Unit rate categories'!AE48/1000000</f>
        <v>#REF!</v>
      </c>
      <c r="O50" s="110" t="e">
        <f>'Unit rate categories'!H48*'Unit rate categories'!AF48/1000000</f>
        <v>#REF!</v>
      </c>
      <c r="P50" s="110" t="e">
        <f>'Unit rate categories'!I48*'Unit rate categories'!AG48/1000000</f>
        <v>#REF!</v>
      </c>
      <c r="Q50" s="111" t="e">
        <f>'Unit rate categories'!J48*'Unit rate categories'!AH48/1000000</f>
        <v>#REF!</v>
      </c>
      <c r="R50" s="112" t="e">
        <f>SUM(M50:Q50)</f>
        <v>#REF!</v>
      </c>
      <c r="S50" s="682"/>
      <c r="T50" s="107" t="e">
        <f>B50</f>
        <v>#REF!</v>
      </c>
      <c r="U50" s="107" t="e">
        <f>C50</f>
        <v>#REF!</v>
      </c>
      <c r="V50" s="113" t="e">
        <f>M50*(1+#REF!)</f>
        <v>#REF!</v>
      </c>
      <c r="W50" s="110" t="e">
        <f>N50*(1+#REF!)</f>
        <v>#REF!</v>
      </c>
      <c r="X50" s="110" t="e">
        <f>O50*(1+#REF!)</f>
        <v>#REF!</v>
      </c>
      <c r="Y50" s="110" t="e">
        <f>P50*(1+#REF!)</f>
        <v>#REF!</v>
      </c>
      <c r="Z50" s="111" t="e">
        <f>Q50*(1+#REF!)</f>
        <v>#REF!</v>
      </c>
      <c r="AA50" s="112" t="e">
        <f>SUM(V50:Z50)</f>
        <v>#REF!</v>
      </c>
      <c r="AB50" s="6"/>
      <c r="AC50" s="107" t="e">
        <f>B50</f>
        <v>#REF!</v>
      </c>
      <c r="AD50" s="107" t="e">
        <f>C50</f>
        <v>#REF!</v>
      </c>
      <c r="AE50" s="113" t="e">
        <f t="shared" si="55"/>
        <v>#REF!</v>
      </c>
      <c r="AF50" s="110" t="e">
        <f t="shared" si="55"/>
        <v>#REF!</v>
      </c>
      <c r="AG50" s="110" t="e">
        <f t="shared" si="55"/>
        <v>#REF!</v>
      </c>
      <c r="AH50" s="110" t="e">
        <f t="shared" si="55"/>
        <v>#REF!</v>
      </c>
      <c r="AI50" s="111" t="e">
        <f t="shared" si="55"/>
        <v>#REF!</v>
      </c>
      <c r="AJ50" s="112" t="e">
        <f>SUM(AE50:AI50)</f>
        <v>#REF!</v>
      </c>
    </row>
    <row r="51" spans="2:36" s="54" customFormat="1" ht="13.5" thickBot="1" x14ac:dyDescent="0.25">
      <c r="B51" s="119"/>
      <c r="C51" s="119" t="s">
        <v>366</v>
      </c>
      <c r="D51" s="49" t="e">
        <f t="shared" ref="D51:I51" si="56">SUM(D49:D50)</f>
        <v>#REF!</v>
      </c>
      <c r="E51" s="50" t="e">
        <f t="shared" si="56"/>
        <v>#REF!</v>
      </c>
      <c r="F51" s="50" t="e">
        <f t="shared" si="56"/>
        <v>#REF!</v>
      </c>
      <c r="G51" s="50" t="e">
        <f t="shared" si="56"/>
        <v>#REF!</v>
      </c>
      <c r="H51" s="51" t="e">
        <f t="shared" si="56"/>
        <v>#REF!</v>
      </c>
      <c r="I51" s="50" t="e">
        <f t="shared" si="56"/>
        <v>#REF!</v>
      </c>
      <c r="J51" s="22"/>
      <c r="K51" s="119"/>
      <c r="L51" s="119" t="s">
        <v>366</v>
      </c>
      <c r="M51" s="131" t="e">
        <f t="shared" ref="M51:R51" si="57">SUM(M49:M50)</f>
        <v>#REF!</v>
      </c>
      <c r="N51" s="50" t="e">
        <f t="shared" si="57"/>
        <v>#REF!</v>
      </c>
      <c r="O51" s="50" t="e">
        <f t="shared" si="57"/>
        <v>#REF!</v>
      </c>
      <c r="P51" s="50" t="e">
        <f t="shared" si="57"/>
        <v>#REF!</v>
      </c>
      <c r="Q51" s="51" t="e">
        <f t="shared" si="57"/>
        <v>#REF!</v>
      </c>
      <c r="R51" s="50" t="e">
        <f t="shared" si="57"/>
        <v>#REF!</v>
      </c>
      <c r="S51" s="22"/>
      <c r="T51" s="119"/>
      <c r="U51" s="119" t="s">
        <v>366</v>
      </c>
      <c r="V51" s="49" t="e">
        <f t="shared" ref="V51:AA51" si="58">SUM(V49:V50)</f>
        <v>#REF!</v>
      </c>
      <c r="W51" s="50" t="e">
        <f t="shared" si="58"/>
        <v>#REF!</v>
      </c>
      <c r="X51" s="50" t="e">
        <f t="shared" si="58"/>
        <v>#REF!</v>
      </c>
      <c r="Y51" s="50" t="e">
        <f t="shared" si="58"/>
        <v>#REF!</v>
      </c>
      <c r="Z51" s="51" t="e">
        <f t="shared" si="58"/>
        <v>#REF!</v>
      </c>
      <c r="AA51" s="50" t="e">
        <f t="shared" si="58"/>
        <v>#REF!</v>
      </c>
      <c r="AB51" s="22"/>
      <c r="AC51" s="119"/>
      <c r="AD51" s="119" t="s">
        <v>366</v>
      </c>
      <c r="AE51" s="49" t="e">
        <f t="shared" ref="AE51:AJ51" si="59">SUM(AE49:AE50)</f>
        <v>#REF!</v>
      </c>
      <c r="AF51" s="50" t="e">
        <f t="shared" si="59"/>
        <v>#REF!</v>
      </c>
      <c r="AG51" s="50" t="e">
        <f t="shared" si="59"/>
        <v>#REF!</v>
      </c>
      <c r="AH51" s="50" t="e">
        <f t="shared" si="59"/>
        <v>#REF!</v>
      </c>
      <c r="AI51" s="51" t="e">
        <f t="shared" si="59"/>
        <v>#REF!</v>
      </c>
      <c r="AJ51" s="50" t="e">
        <f t="shared" si="59"/>
        <v>#REF!</v>
      </c>
    </row>
    <row r="52" spans="2:36" x14ac:dyDescent="0.2">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
      <c r="AC52" s="682"/>
      <c r="AD52" s="682"/>
      <c r="AE52" s="682"/>
      <c r="AF52" s="682"/>
      <c r="AG52" s="682"/>
      <c r="AH52" s="682"/>
      <c r="AI52" s="682"/>
      <c r="AJ52" s="682"/>
    </row>
    <row r="53" spans="2:36" s="121" customFormat="1" ht="24" customHeight="1" x14ac:dyDescent="0.2">
      <c r="B53" s="9" t="s">
        <v>725</v>
      </c>
      <c r="C53" s="9"/>
      <c r="D53" s="10"/>
      <c r="E53" s="10"/>
      <c r="F53" s="10"/>
      <c r="G53" s="10"/>
      <c r="H53" s="10"/>
      <c r="I53" s="10"/>
      <c r="J53" s="682"/>
      <c r="K53" s="9" t="s">
        <v>726</v>
      </c>
      <c r="L53" s="9"/>
      <c r="M53" s="10"/>
      <c r="N53" s="10"/>
      <c r="O53" s="10"/>
      <c r="P53" s="10"/>
      <c r="Q53" s="10"/>
      <c r="R53" s="10"/>
      <c r="S53" s="682"/>
      <c r="T53" s="9" t="s">
        <v>727</v>
      </c>
      <c r="U53" s="9"/>
      <c r="V53" s="10"/>
      <c r="W53" s="10"/>
      <c r="X53" s="10"/>
      <c r="Y53" s="10"/>
      <c r="Z53" s="10"/>
      <c r="AA53" s="10"/>
      <c r="AB53" s="6"/>
      <c r="AC53" s="9" t="s">
        <v>728</v>
      </c>
      <c r="AD53" s="9"/>
      <c r="AE53" s="10"/>
      <c r="AF53" s="10"/>
      <c r="AG53" s="10"/>
      <c r="AH53" s="10"/>
      <c r="AI53" s="10"/>
      <c r="AJ53" s="10"/>
    </row>
    <row r="54" spans="2:36" x14ac:dyDescent="0.2">
      <c r="B54" s="104"/>
      <c r="C54" s="47"/>
      <c r="D54" s="8"/>
      <c r="E54" s="8"/>
      <c r="F54" s="8"/>
      <c r="G54" s="8"/>
      <c r="H54" s="8"/>
      <c r="I54" s="8"/>
      <c r="J54" s="682"/>
      <c r="K54" s="104"/>
      <c r="L54" s="47"/>
      <c r="M54" s="8"/>
      <c r="N54" s="8"/>
      <c r="O54" s="8"/>
      <c r="P54" s="8"/>
      <c r="Q54" s="8"/>
      <c r="R54" s="8"/>
      <c r="S54" s="682"/>
      <c r="T54" s="104"/>
      <c r="U54" s="47"/>
      <c r="V54" s="8"/>
      <c r="W54" s="8"/>
      <c r="X54" s="8"/>
      <c r="Y54" s="8"/>
      <c r="Z54" s="8"/>
      <c r="AA54" s="8"/>
      <c r="AB54" s="6"/>
      <c r="AC54" s="104"/>
      <c r="AD54" s="47"/>
      <c r="AE54" s="8"/>
      <c r="AF54" s="8"/>
      <c r="AG54" s="8"/>
      <c r="AH54" s="8"/>
      <c r="AI54" s="8"/>
      <c r="AJ54" s="8"/>
    </row>
    <row r="55" spans="2:36" s="61" customFormat="1" ht="31.5" x14ac:dyDescent="0.25">
      <c r="B55" s="34"/>
      <c r="C55" s="105"/>
      <c r="D55" s="58" t="s">
        <v>196</v>
      </c>
      <c r="E55" s="57" t="s">
        <v>197</v>
      </c>
      <c r="F55" s="57" t="s">
        <v>198</v>
      </c>
      <c r="G55" s="57" t="s">
        <v>199</v>
      </c>
      <c r="H55" s="59" t="s">
        <v>200</v>
      </c>
      <c r="I55" s="60" t="s">
        <v>221</v>
      </c>
      <c r="J55" s="685"/>
      <c r="K55" s="34"/>
      <c r="L55" s="105"/>
      <c r="M55" s="58" t="s">
        <v>196</v>
      </c>
      <c r="N55" s="57" t="s">
        <v>197</v>
      </c>
      <c r="O55" s="57" t="s">
        <v>198</v>
      </c>
      <c r="P55" s="57" t="s">
        <v>199</v>
      </c>
      <c r="Q55" s="59" t="s">
        <v>200</v>
      </c>
      <c r="R55" s="60" t="s">
        <v>221</v>
      </c>
      <c r="S55" s="685"/>
      <c r="T55" s="34"/>
      <c r="U55" s="105"/>
      <c r="V55" s="58" t="str">
        <f t="shared" ref="V55:AA55" si="60">M55</f>
        <v>2026/27</v>
      </c>
      <c r="W55" s="57" t="str">
        <f t="shared" si="60"/>
        <v>2027/28</v>
      </c>
      <c r="X55" s="57" t="str">
        <f t="shared" si="60"/>
        <v>2028/29</v>
      </c>
      <c r="Y55" s="57" t="str">
        <f t="shared" si="60"/>
        <v>2029/30</v>
      </c>
      <c r="Z55" s="59" t="str">
        <f t="shared" si="60"/>
        <v>2030/31</v>
      </c>
      <c r="AA55" s="60" t="str">
        <f t="shared" si="60"/>
        <v>Total for 
2021/22 to 2025/26</v>
      </c>
      <c r="AB55" s="8"/>
      <c r="AC55" s="34"/>
      <c r="AD55" s="105"/>
      <c r="AE55" s="58" t="str">
        <f t="shared" ref="AE55:AJ55" si="61">V55</f>
        <v>2026/27</v>
      </c>
      <c r="AF55" s="57" t="str">
        <f t="shared" si="61"/>
        <v>2027/28</v>
      </c>
      <c r="AG55" s="57" t="str">
        <f t="shared" si="61"/>
        <v>2028/29</v>
      </c>
      <c r="AH55" s="57" t="str">
        <f t="shared" si="61"/>
        <v>2029/30</v>
      </c>
      <c r="AI55" s="59" t="str">
        <f t="shared" si="61"/>
        <v>2030/31</v>
      </c>
      <c r="AJ55" s="60" t="str">
        <f t="shared" si="61"/>
        <v>Total for 
2021/22 to 2025/26</v>
      </c>
    </row>
    <row r="56" spans="2:36" ht="18" customHeight="1" x14ac:dyDescent="0.2">
      <c r="B56" s="107" t="e">
        <f>#REF!</f>
        <v>#REF!</v>
      </c>
      <c r="C56" s="108" t="e">
        <f>#REF!</f>
        <v>#REF!</v>
      </c>
      <c r="D56" s="115">
        <f>'Unit rate categories'!F54*'Unit rate categories'!R54/1000000</f>
        <v>9.5384301656179709</v>
      </c>
      <c r="E56" s="110">
        <f>'Unit rate categories'!G54*'Unit rate categories'!S54/1000000</f>
        <v>4.3099488568207844</v>
      </c>
      <c r="F56" s="110">
        <f>'Unit rate categories'!H54*'Unit rate categories'!T54/1000000</f>
        <v>6.0704193494383789</v>
      </c>
      <c r="G56" s="110">
        <f>'Unit rate categories'!I54*'Unit rate categories'!U54/1000000</f>
        <v>6.5656928590007091</v>
      </c>
      <c r="H56" s="111">
        <f>'Unit rate categories'!J54*'Unit rate categories'!V54/1000000</f>
        <v>7.0624824141010336</v>
      </c>
      <c r="I56" s="112">
        <f>SUM(D56:H56)</f>
        <v>33.546973644978877</v>
      </c>
      <c r="J56" s="682"/>
      <c r="K56" s="107" t="e">
        <f t="shared" ref="K56:K59" si="62">B56</f>
        <v>#REF!</v>
      </c>
      <c r="L56" s="107" t="e">
        <f t="shared" ref="L56:L59" si="63">C56</f>
        <v>#REF!</v>
      </c>
      <c r="M56" s="115">
        <f>'Unit rate categories'!F54*'Unit rate categories'!AD54/1000000</f>
        <v>9.8621562611757323</v>
      </c>
      <c r="N56" s="110">
        <f>'Unit rate categories'!G54*'Unit rate categories'!AE54/1000000</f>
        <v>4.4562248048799837</v>
      </c>
      <c r="O56" s="110">
        <f>'Unit rate categories'!H54*'Unit rate categories'!AF54/1000000</f>
        <v>6.276444148097128</v>
      </c>
      <c r="P56" s="110">
        <f>'Unit rate categories'!I54*'Unit rate categories'!AG54/1000000</f>
        <v>6.7885268135373016</v>
      </c>
      <c r="Q56" s="111">
        <f>'Unit rate categories'!J54*'Unit rate categories'!AH54/1000000</f>
        <v>7.3021769777938594</v>
      </c>
      <c r="R56" s="112">
        <f>SUM(M56:Q56)</f>
        <v>34.685529005484007</v>
      </c>
      <c r="S56" s="682"/>
      <c r="T56" s="107" t="e">
        <f t="shared" ref="T56:U59" si="64">B56</f>
        <v>#REF!</v>
      </c>
      <c r="U56" s="107" t="e">
        <f t="shared" si="64"/>
        <v>#REF!</v>
      </c>
      <c r="V56" s="113" t="e">
        <f>M56*(1+#REF!)</f>
        <v>#REF!</v>
      </c>
      <c r="W56" s="110" t="e">
        <f>N56*(1+#REF!)</f>
        <v>#REF!</v>
      </c>
      <c r="X56" s="110" t="e">
        <f>O56*(1+#REF!)</f>
        <v>#REF!</v>
      </c>
      <c r="Y56" s="110" t="e">
        <f>P56*(1+#REF!)</f>
        <v>#REF!</v>
      </c>
      <c r="Z56" s="111" t="e">
        <f>Q56*(1+#REF!)</f>
        <v>#REF!</v>
      </c>
      <c r="AA56" s="112" t="e">
        <f>SUM(V56:Z56)</f>
        <v>#REF!</v>
      </c>
      <c r="AB56" s="6"/>
      <c r="AC56" s="107" t="e">
        <f t="shared" ref="AC56:AD59" si="65">B56</f>
        <v>#REF!</v>
      </c>
      <c r="AD56" s="107" t="e">
        <f t="shared" si="65"/>
        <v>#REF!</v>
      </c>
      <c r="AE56" s="113" t="e">
        <f t="shared" ref="AE56:AI59" si="66">V56-M56</f>
        <v>#REF!</v>
      </c>
      <c r="AF56" s="110" t="e">
        <f t="shared" si="66"/>
        <v>#REF!</v>
      </c>
      <c r="AG56" s="110" t="e">
        <f t="shared" si="66"/>
        <v>#REF!</v>
      </c>
      <c r="AH56" s="110" t="e">
        <f t="shared" si="66"/>
        <v>#REF!</v>
      </c>
      <c r="AI56" s="111" t="e">
        <f t="shared" si="66"/>
        <v>#REF!</v>
      </c>
      <c r="AJ56" s="112" t="e">
        <f>SUM(AE56:AI56)</f>
        <v>#REF!</v>
      </c>
    </row>
    <row r="57" spans="2:36" ht="18" customHeight="1" x14ac:dyDescent="0.2">
      <c r="B57" s="107" t="e">
        <f>#REF!</f>
        <v>#REF!</v>
      </c>
      <c r="C57" s="122" t="e">
        <f>#REF!</f>
        <v>#REF!</v>
      </c>
      <c r="D57" s="113">
        <f>'Unit rate categories'!F55*'Unit rate categories'!R55/1000000</f>
        <v>3.9530792630308262</v>
      </c>
      <c r="E57" s="110">
        <f>'Unit rate categories'!G55*'Unit rate categories'!S55/1000000</f>
        <v>1.7862026722211513</v>
      </c>
      <c r="F57" s="110">
        <f>'Unit rate categories'!H55*'Unit rate categories'!T55/1000000</f>
        <v>2.5158069442773172</v>
      </c>
      <c r="G57" s="110">
        <f>'Unit rate categories'!I55*'Unit rate categories'!U55/1000000</f>
        <v>2.7210666574779849</v>
      </c>
      <c r="H57" s="111">
        <f>'Unit rate categories'!J55*'Unit rate categories'!V55/1000000</f>
        <v>2.9269546761832275</v>
      </c>
      <c r="I57" s="112">
        <f>SUM(D57:H57)</f>
        <v>13.903110213190507</v>
      </c>
      <c r="J57" s="682"/>
      <c r="K57" s="107" t="e">
        <f t="shared" si="62"/>
        <v>#REF!</v>
      </c>
      <c r="L57" s="107" t="e">
        <f t="shared" si="63"/>
        <v>#REF!</v>
      </c>
      <c r="M57" s="113">
        <f>'Unit rate categories'!F55*'Unit rate categories'!AD55/1000000</f>
        <v>4.0872433647783195</v>
      </c>
      <c r="N57" s="110">
        <f>'Unit rate categories'!G55*'Unit rate categories'!AE55/1000000</f>
        <v>1.8468248508095428</v>
      </c>
      <c r="O57" s="110">
        <f>'Unit rate categories'!H55*'Unit rate categories'!AF55/1000000</f>
        <v>2.6011912627769891</v>
      </c>
      <c r="P57" s="110">
        <f>'Unit rate categories'!I55*'Unit rate categories'!AG55/1000000</f>
        <v>2.8134173136638387</v>
      </c>
      <c r="Q57" s="111">
        <f>'Unit rate categories'!J55*'Unit rate categories'!AH55/1000000</f>
        <v>3.0262929942023478</v>
      </c>
      <c r="R57" s="112">
        <f>SUM(M57:Q57)</f>
        <v>14.374969786231038</v>
      </c>
      <c r="S57" s="682"/>
      <c r="T57" s="107" t="e">
        <f t="shared" si="64"/>
        <v>#REF!</v>
      </c>
      <c r="U57" s="107" t="e">
        <f t="shared" si="64"/>
        <v>#REF!</v>
      </c>
      <c r="V57" s="113" t="e">
        <f>M57*(1+#REF!)</f>
        <v>#REF!</v>
      </c>
      <c r="W57" s="110" t="e">
        <f>N57*(1+#REF!)</f>
        <v>#REF!</v>
      </c>
      <c r="X57" s="110" t="e">
        <f>O57*(1+#REF!)</f>
        <v>#REF!</v>
      </c>
      <c r="Y57" s="110" t="e">
        <f>P57*(1+#REF!)</f>
        <v>#REF!</v>
      </c>
      <c r="Z57" s="111" t="e">
        <f>Q57*(1+#REF!)</f>
        <v>#REF!</v>
      </c>
      <c r="AA57" s="112" t="e">
        <f>SUM(V57:Z57)</f>
        <v>#REF!</v>
      </c>
      <c r="AB57" s="6"/>
      <c r="AC57" s="107" t="e">
        <f t="shared" si="65"/>
        <v>#REF!</v>
      </c>
      <c r="AD57" s="107" t="e">
        <f t="shared" si="65"/>
        <v>#REF!</v>
      </c>
      <c r="AE57" s="113" t="e">
        <f t="shared" si="66"/>
        <v>#REF!</v>
      </c>
      <c r="AF57" s="110" t="e">
        <f t="shared" si="66"/>
        <v>#REF!</v>
      </c>
      <c r="AG57" s="110" t="e">
        <f t="shared" si="66"/>
        <v>#REF!</v>
      </c>
      <c r="AH57" s="110" t="e">
        <f t="shared" si="66"/>
        <v>#REF!</v>
      </c>
      <c r="AI57" s="111" t="e">
        <f t="shared" si="66"/>
        <v>#REF!</v>
      </c>
      <c r="AJ57" s="112" t="e">
        <f>SUM(AE57:AI57)</f>
        <v>#REF!</v>
      </c>
    </row>
    <row r="58" spans="2:36" ht="18" customHeight="1" x14ac:dyDescent="0.2">
      <c r="B58" s="107" t="e">
        <f>#REF!</f>
        <v>#REF!</v>
      </c>
      <c r="C58" s="122" t="e">
        <f>#REF!</f>
        <v>#REF!</v>
      </c>
      <c r="D58" s="113">
        <f>'Unit rate categories'!F56*'Unit rate categories'!R56/1000000</f>
        <v>4.7840186997795779</v>
      </c>
      <c r="E58" s="110">
        <f>'Unit rate categories'!G56*'Unit rate categories'!S56/1000000</f>
        <v>2.1616634569959552</v>
      </c>
      <c r="F58" s="110">
        <f>'Unit rate categories'!H56*'Unit rate categories'!T56/1000000</f>
        <v>3.0446309485912644</v>
      </c>
      <c r="G58" s="110">
        <f>'Unit rate categories'!I56*'Unit rate categories'!U56/1000000</f>
        <v>3.2930363664756799</v>
      </c>
      <c r="H58" s="111">
        <f>'Unit rate categories'!J56*'Unit rate categories'!V56/1000000</f>
        <v>3.5422021600275317</v>
      </c>
      <c r="I58" s="112">
        <f>SUM(D58:H58)</f>
        <v>16.82555163187001</v>
      </c>
      <c r="J58" s="682"/>
      <c r="K58" s="107" t="e">
        <f t="shared" si="62"/>
        <v>#REF!</v>
      </c>
      <c r="L58" s="107" t="e">
        <f t="shared" si="63"/>
        <v>#REF!</v>
      </c>
      <c r="M58" s="113">
        <f>'Unit rate categories'!F56*'Unit rate categories'!AD56/1000000</f>
        <v>4.9463841695544071</v>
      </c>
      <c r="N58" s="110">
        <f>'Unit rate categories'!G56*'Unit rate categories'!AE56/1000000</f>
        <v>2.2350284508883083</v>
      </c>
      <c r="O58" s="110">
        <f>'Unit rate categories'!H56*'Unit rate categories'!AF56/1000000</f>
        <v>3.147963097832609</v>
      </c>
      <c r="P58" s="110">
        <f>'Unit rate categories'!I56*'Unit rate categories'!AG56/1000000</f>
        <v>3.4047991814189107</v>
      </c>
      <c r="Q58" s="111">
        <f>'Unit rate categories'!J56*'Unit rate categories'!AH56/1000000</f>
        <v>3.6624214471671883</v>
      </c>
      <c r="R58" s="112">
        <f>SUM(M58:Q58)</f>
        <v>17.396596346861422</v>
      </c>
      <c r="S58" s="682"/>
      <c r="T58" s="107" t="e">
        <f t="shared" si="64"/>
        <v>#REF!</v>
      </c>
      <c r="U58" s="107" t="e">
        <f t="shared" si="64"/>
        <v>#REF!</v>
      </c>
      <c r="V58" s="113" t="e">
        <f>M58*(1+#REF!)</f>
        <v>#REF!</v>
      </c>
      <c r="W58" s="110" t="e">
        <f>N58*(1+#REF!)</f>
        <v>#REF!</v>
      </c>
      <c r="X58" s="110" t="e">
        <f>O58*(1+#REF!)</f>
        <v>#REF!</v>
      </c>
      <c r="Y58" s="110" t="e">
        <f>P58*(1+#REF!)</f>
        <v>#REF!</v>
      </c>
      <c r="Z58" s="111" t="e">
        <f>Q58*(1+#REF!)</f>
        <v>#REF!</v>
      </c>
      <c r="AA58" s="112" t="e">
        <f>SUM(V58:Z58)</f>
        <v>#REF!</v>
      </c>
      <c r="AB58" s="6"/>
      <c r="AC58" s="107" t="e">
        <f t="shared" si="65"/>
        <v>#REF!</v>
      </c>
      <c r="AD58" s="107" t="e">
        <f t="shared" si="65"/>
        <v>#REF!</v>
      </c>
      <c r="AE58" s="113" t="e">
        <f t="shared" si="66"/>
        <v>#REF!</v>
      </c>
      <c r="AF58" s="110" t="e">
        <f t="shared" si="66"/>
        <v>#REF!</v>
      </c>
      <c r="AG58" s="110" t="e">
        <f t="shared" si="66"/>
        <v>#REF!</v>
      </c>
      <c r="AH58" s="110" t="e">
        <f t="shared" si="66"/>
        <v>#REF!</v>
      </c>
      <c r="AI58" s="111" t="e">
        <f t="shared" si="66"/>
        <v>#REF!</v>
      </c>
      <c r="AJ58" s="112" t="e">
        <f>SUM(AE58:AI58)</f>
        <v>#REF!</v>
      </c>
    </row>
    <row r="59" spans="2:36" ht="18" customHeight="1" x14ac:dyDescent="0.2">
      <c r="B59" s="107" t="e">
        <f>#REF!</f>
        <v>#REF!</v>
      </c>
      <c r="C59" s="122" t="e">
        <f>#REF!</f>
        <v>#REF!</v>
      </c>
      <c r="D59" s="113">
        <f>'Unit rate categories'!F57*'Unit rate categories'!R57/1000000</f>
        <v>6.6139591398287125</v>
      </c>
      <c r="E59" s="110">
        <f>'Unit rate categories'!G57*'Unit rate categories'!S57/1000000</f>
        <v>0.58975208340702923</v>
      </c>
      <c r="F59" s="110">
        <f>'Unit rate categories'!H57*'Unit rate categories'!T57/1000000</f>
        <v>1.5615277996756656</v>
      </c>
      <c r="G59" s="110">
        <f>'Unit rate categories'!I57*'Unit rate categories'!U57/1000000</f>
        <v>1.5607010674615311</v>
      </c>
      <c r="H59" s="111">
        <f>'Unit rate categories'!J57*'Unit rate categories'!V57/1000000</f>
        <v>1.5561373942872831</v>
      </c>
      <c r="I59" s="112">
        <f>SUM(D59:H59)</f>
        <v>11.882077484660222</v>
      </c>
      <c r="J59" s="682"/>
      <c r="K59" s="107" t="e">
        <f t="shared" si="62"/>
        <v>#REF!</v>
      </c>
      <c r="L59" s="107" t="e">
        <f t="shared" si="63"/>
        <v>#REF!</v>
      </c>
      <c r="M59" s="117">
        <f>'Unit rate categories'!F57*'Unit rate categories'!AD57/1000000</f>
        <v>6.8384312103202642</v>
      </c>
      <c r="N59" s="110">
        <f>'Unit rate categories'!G57*'Unit rate categories'!AE57/1000000</f>
        <v>0.60976776061946969</v>
      </c>
      <c r="O59" s="110">
        <f>'Unit rate categories'!H57*'Unit rate categories'!AF57/1000000</f>
        <v>1.6145247068099287</v>
      </c>
      <c r="P59" s="110">
        <f>'Unit rate categories'!I57*'Unit rate categories'!AG57/1000000</f>
        <v>1.6136699160172749</v>
      </c>
      <c r="Q59" s="111">
        <f>'Unit rate categories'!J57*'Unit rate categories'!AH57/1000000</f>
        <v>1.6089513557104012</v>
      </c>
      <c r="R59" s="112">
        <f>SUM(M59:Q59)</f>
        <v>12.285344949477338</v>
      </c>
      <c r="S59" s="682"/>
      <c r="T59" s="107" t="e">
        <f t="shared" si="64"/>
        <v>#REF!</v>
      </c>
      <c r="U59" s="107" t="e">
        <f t="shared" si="64"/>
        <v>#REF!</v>
      </c>
      <c r="V59" s="113" t="e">
        <f>M59*(1+#REF!)</f>
        <v>#REF!</v>
      </c>
      <c r="W59" s="110" t="e">
        <f>N59*(1+#REF!)</f>
        <v>#REF!</v>
      </c>
      <c r="X59" s="110" t="e">
        <f>O59*(1+#REF!)</f>
        <v>#REF!</v>
      </c>
      <c r="Y59" s="110" t="e">
        <f>P59*(1+#REF!)</f>
        <v>#REF!</v>
      </c>
      <c r="Z59" s="111" t="e">
        <f>Q59*(1+#REF!)</f>
        <v>#REF!</v>
      </c>
      <c r="AA59" s="112" t="e">
        <f>SUM(V59:Z59)</f>
        <v>#REF!</v>
      </c>
      <c r="AB59" s="6"/>
      <c r="AC59" s="107" t="e">
        <f t="shared" si="65"/>
        <v>#REF!</v>
      </c>
      <c r="AD59" s="107" t="e">
        <f t="shared" si="65"/>
        <v>#REF!</v>
      </c>
      <c r="AE59" s="113" t="e">
        <f t="shared" si="66"/>
        <v>#REF!</v>
      </c>
      <c r="AF59" s="110" t="e">
        <f t="shared" si="66"/>
        <v>#REF!</v>
      </c>
      <c r="AG59" s="110" t="e">
        <f t="shared" si="66"/>
        <v>#REF!</v>
      </c>
      <c r="AH59" s="110" t="e">
        <f t="shared" si="66"/>
        <v>#REF!</v>
      </c>
      <c r="AI59" s="111" t="e">
        <f t="shared" si="66"/>
        <v>#REF!</v>
      </c>
      <c r="AJ59" s="112" t="e">
        <f>SUM(AE59:AI59)</f>
        <v>#REF!</v>
      </c>
    </row>
    <row r="60" spans="2:36" s="54" customFormat="1" ht="18" customHeight="1" thickBot="1" x14ac:dyDescent="0.25">
      <c r="B60" s="119"/>
      <c r="C60" s="119" t="s">
        <v>372</v>
      </c>
      <c r="D60" s="49">
        <f t="shared" ref="D60:I60" si="67">SUM(D56:D59)</f>
        <v>24.889487268257088</v>
      </c>
      <c r="E60" s="50">
        <f t="shared" si="67"/>
        <v>8.8475670694449207</v>
      </c>
      <c r="F60" s="50">
        <f t="shared" si="67"/>
        <v>13.192385041982627</v>
      </c>
      <c r="G60" s="50">
        <f t="shared" si="67"/>
        <v>14.140496950415907</v>
      </c>
      <c r="H60" s="51">
        <f t="shared" si="67"/>
        <v>15.087776644599076</v>
      </c>
      <c r="I60" s="50">
        <f t="shared" si="67"/>
        <v>76.157712974699621</v>
      </c>
      <c r="J60" s="22"/>
      <c r="K60" s="119"/>
      <c r="L60" s="119" t="s">
        <v>372</v>
      </c>
      <c r="M60" s="131">
        <f t="shared" ref="M60:R60" si="68">SUM(M56:M59)</f>
        <v>25.734215005828723</v>
      </c>
      <c r="N60" s="50">
        <f t="shared" si="68"/>
        <v>9.1478458671973044</v>
      </c>
      <c r="O60" s="50">
        <f t="shared" si="68"/>
        <v>13.640123215516654</v>
      </c>
      <c r="P60" s="50">
        <f t="shared" si="68"/>
        <v>14.620413224637325</v>
      </c>
      <c r="Q60" s="51">
        <f t="shared" si="68"/>
        <v>15.599842774873796</v>
      </c>
      <c r="R60" s="50">
        <f t="shared" si="68"/>
        <v>78.742440088053812</v>
      </c>
      <c r="S60" s="22"/>
      <c r="T60" s="119"/>
      <c r="U60" s="119" t="s">
        <v>372</v>
      </c>
      <c r="V60" s="49" t="e">
        <f t="shared" ref="V60:AA60" si="69">SUM(V56:V59)</f>
        <v>#REF!</v>
      </c>
      <c r="W60" s="50" t="e">
        <f t="shared" si="69"/>
        <v>#REF!</v>
      </c>
      <c r="X60" s="50" t="e">
        <f t="shared" si="69"/>
        <v>#REF!</v>
      </c>
      <c r="Y60" s="50" t="e">
        <f t="shared" si="69"/>
        <v>#REF!</v>
      </c>
      <c r="Z60" s="51" t="e">
        <f t="shared" si="69"/>
        <v>#REF!</v>
      </c>
      <c r="AA60" s="50" t="e">
        <f t="shared" si="69"/>
        <v>#REF!</v>
      </c>
      <c r="AB60" s="22"/>
      <c r="AC60" s="119"/>
      <c r="AD60" s="119" t="s">
        <v>372</v>
      </c>
      <c r="AE60" s="49" t="e">
        <f t="shared" ref="AE60:AJ60" si="70">SUM(AE56:AE59)</f>
        <v>#REF!</v>
      </c>
      <c r="AF60" s="50" t="e">
        <f t="shared" si="70"/>
        <v>#REF!</v>
      </c>
      <c r="AG60" s="50" t="e">
        <f t="shared" si="70"/>
        <v>#REF!</v>
      </c>
      <c r="AH60" s="50" t="e">
        <f t="shared" si="70"/>
        <v>#REF!</v>
      </c>
      <c r="AI60" s="51" t="e">
        <f t="shared" si="70"/>
        <v>#REF!</v>
      </c>
      <c r="AJ60" s="50" t="e">
        <f t="shared" si="70"/>
        <v>#REF!</v>
      </c>
    </row>
    <row r="61" spans="2:36" x14ac:dyDescent="0.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c r="AI61" s="682"/>
      <c r="AJ61" s="682"/>
    </row>
    <row r="62" spans="2:36" ht="24" customHeight="1" x14ac:dyDescent="0.2">
      <c r="B62" s="102" t="s">
        <v>158</v>
      </c>
      <c r="C62" s="102"/>
      <c r="D62" s="102"/>
      <c r="E62" s="102"/>
      <c r="F62" s="102"/>
      <c r="G62" s="102"/>
      <c r="H62" s="102"/>
      <c r="I62" s="102"/>
      <c r="J62" s="102"/>
      <c r="K62" s="102" t="s">
        <v>158</v>
      </c>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2:36" x14ac:dyDescent="0.2">
      <c r="B63" s="682"/>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682"/>
    </row>
    <row r="64" spans="2:36" s="121" customFormat="1" ht="24" customHeight="1" x14ac:dyDescent="0.2">
      <c r="B64" s="9" t="s">
        <v>729</v>
      </c>
      <c r="C64" s="9"/>
      <c r="D64" s="10"/>
      <c r="E64" s="10"/>
      <c r="F64" s="10"/>
      <c r="G64" s="10"/>
      <c r="H64" s="10"/>
      <c r="I64" s="132"/>
      <c r="J64" s="682"/>
      <c r="K64" s="9" t="s">
        <v>730</v>
      </c>
      <c r="L64" s="9"/>
      <c r="M64" s="10"/>
      <c r="N64" s="10"/>
      <c r="O64" s="10"/>
      <c r="P64" s="10"/>
      <c r="Q64" s="10"/>
      <c r="R64" s="132"/>
      <c r="S64" s="682"/>
      <c r="T64" s="9" t="s">
        <v>731</v>
      </c>
      <c r="U64" s="9"/>
      <c r="V64" s="10"/>
      <c r="W64" s="10"/>
      <c r="X64" s="10"/>
      <c r="Y64" s="10"/>
      <c r="Z64" s="10"/>
      <c r="AA64" s="10"/>
      <c r="AB64" s="6"/>
      <c r="AC64" s="9" t="s">
        <v>732</v>
      </c>
      <c r="AD64" s="9"/>
      <c r="AE64" s="10"/>
      <c r="AF64" s="10"/>
      <c r="AG64" s="10"/>
      <c r="AH64" s="10"/>
      <c r="AI64" s="10"/>
      <c r="AJ64" s="10"/>
    </row>
    <row r="66" spans="2:36" s="61" customFormat="1" ht="31.5" x14ac:dyDescent="0.25">
      <c r="B66" s="56"/>
      <c r="C66" s="686"/>
      <c r="D66" s="58" t="s">
        <v>196</v>
      </c>
      <c r="E66" s="57" t="s">
        <v>197</v>
      </c>
      <c r="F66" s="57" t="s">
        <v>198</v>
      </c>
      <c r="G66" s="57" t="s">
        <v>199</v>
      </c>
      <c r="H66" s="59" t="s">
        <v>200</v>
      </c>
      <c r="I66" s="60" t="s">
        <v>221</v>
      </c>
      <c r="J66" s="685"/>
      <c r="K66" s="34"/>
      <c r="L66" s="105"/>
      <c r="M66" s="58" t="s">
        <v>196</v>
      </c>
      <c r="N66" s="57" t="s">
        <v>197</v>
      </c>
      <c r="O66" s="57" t="s">
        <v>198</v>
      </c>
      <c r="P66" s="57" t="s">
        <v>199</v>
      </c>
      <c r="Q66" s="59" t="s">
        <v>200</v>
      </c>
      <c r="R66" s="60" t="s">
        <v>221</v>
      </c>
      <c r="S66" s="685"/>
      <c r="T66" s="34"/>
      <c r="U66" s="105"/>
      <c r="V66" s="58" t="s">
        <v>196</v>
      </c>
      <c r="W66" s="57" t="s">
        <v>197</v>
      </c>
      <c r="X66" s="57" t="s">
        <v>198</v>
      </c>
      <c r="Y66" s="57" t="s">
        <v>199</v>
      </c>
      <c r="Z66" s="59" t="s">
        <v>200</v>
      </c>
      <c r="AA66" s="60" t="s">
        <v>221</v>
      </c>
      <c r="AB66" s="685"/>
      <c r="AC66" s="34"/>
      <c r="AD66" s="105"/>
      <c r="AE66" s="58" t="s">
        <v>196</v>
      </c>
      <c r="AF66" s="57" t="s">
        <v>197</v>
      </c>
      <c r="AG66" s="57" t="s">
        <v>198</v>
      </c>
      <c r="AH66" s="57" t="s">
        <v>199</v>
      </c>
      <c r="AI66" s="59" t="s">
        <v>200</v>
      </c>
      <c r="AJ66" s="60" t="s">
        <v>221</v>
      </c>
    </row>
    <row r="67" spans="2:36" ht="18" customHeight="1" x14ac:dyDescent="0.2">
      <c r="B67" s="107" t="e">
        <f>#REF!</f>
        <v>#REF!</v>
      </c>
      <c r="C67" s="107" t="e">
        <f>#REF!</f>
        <v>#REF!</v>
      </c>
      <c r="D67" s="44">
        <f>'Non Unit rate categories'!D60</f>
        <v>0.50469999999999993</v>
      </c>
      <c r="E67" s="45">
        <f>'Non Unit rate categories'!E60</f>
        <v>0.3448</v>
      </c>
      <c r="F67" s="45">
        <f>'Non Unit rate categories'!F60</f>
        <v>0.3448</v>
      </c>
      <c r="G67" s="45">
        <f>'Non Unit rate categories'!G60</f>
        <v>0.30869999999999997</v>
      </c>
      <c r="H67" s="46">
        <f>'Non Unit rate categories'!H60</f>
        <v>0.25459999999999999</v>
      </c>
      <c r="I67" s="30">
        <f>SUM(D67:H67)</f>
        <v>1.7575999999999998</v>
      </c>
      <c r="J67" s="682"/>
      <c r="K67" s="107" t="e">
        <f t="shared" ref="K67:K74" si="71">B67</f>
        <v>#REF!</v>
      </c>
      <c r="L67" s="107" t="e">
        <f t="shared" ref="L67:L74" si="72">C67</f>
        <v>#REF!</v>
      </c>
      <c r="M67" s="44">
        <f>'Non Unit rate categories'!M60</f>
        <v>0.52182908283555252</v>
      </c>
      <c r="N67" s="45">
        <f>'Non Unit rate categories'!N60</f>
        <v>0.35650221470516841</v>
      </c>
      <c r="O67" s="45">
        <f>'Non Unit rate categories'!O60</f>
        <v>0.35650221470516841</v>
      </c>
      <c r="P67" s="45">
        <f>'Non Unit rate categories'!P60</f>
        <v>0.31917701183145442</v>
      </c>
      <c r="Q67" s="46">
        <f>'Non Unit rate categories'!Q60</f>
        <v>0.26324090447777226</v>
      </c>
      <c r="R67" s="30">
        <f>SUM(M67:Q67)</f>
        <v>1.817251428555116</v>
      </c>
      <c r="S67" s="682"/>
      <c r="T67" s="107" t="e">
        <f t="shared" ref="T67:U74" si="73">B67</f>
        <v>#REF!</v>
      </c>
      <c r="U67" s="107" t="e">
        <f t="shared" si="73"/>
        <v>#REF!</v>
      </c>
      <c r="V67" s="44" t="e">
        <f>M67*(1+#REF!)</f>
        <v>#REF!</v>
      </c>
      <c r="W67" s="45" t="e">
        <f>N67*(1+#REF!)</f>
        <v>#REF!</v>
      </c>
      <c r="X67" s="45" t="e">
        <f>O67*(1+#REF!)</f>
        <v>#REF!</v>
      </c>
      <c r="Y67" s="45" t="e">
        <f>P67*(1+#REF!)</f>
        <v>#REF!</v>
      </c>
      <c r="Z67" s="46" t="e">
        <f>Q67*(1+#REF!)</f>
        <v>#REF!</v>
      </c>
      <c r="AA67" s="30" t="e">
        <f>SUM(V67:Z67)</f>
        <v>#REF!</v>
      </c>
      <c r="AB67" s="682"/>
      <c r="AC67" s="107" t="e">
        <f t="shared" ref="AC67:AD74" si="74">B67</f>
        <v>#REF!</v>
      </c>
      <c r="AD67" s="107" t="e">
        <f t="shared" si="74"/>
        <v>#REF!</v>
      </c>
      <c r="AE67" s="44" t="e">
        <f t="shared" ref="AE67:AI74" si="75">V67-M67</f>
        <v>#REF!</v>
      </c>
      <c r="AF67" s="45" t="e">
        <f t="shared" si="75"/>
        <v>#REF!</v>
      </c>
      <c r="AG67" s="45" t="e">
        <f t="shared" si="75"/>
        <v>#REF!</v>
      </c>
      <c r="AH67" s="45" t="e">
        <f t="shared" si="75"/>
        <v>#REF!</v>
      </c>
      <c r="AI67" s="46" t="e">
        <f t="shared" si="75"/>
        <v>#REF!</v>
      </c>
      <c r="AJ67" s="30" t="e">
        <f>SUM(AE67:AI67)</f>
        <v>#REF!</v>
      </c>
    </row>
    <row r="68" spans="2:36" ht="18" customHeight="1" x14ac:dyDescent="0.2">
      <c r="B68" s="107" t="e">
        <f>#REF!</f>
        <v>#REF!</v>
      </c>
      <c r="C68" s="107" t="e">
        <f>#REF!</f>
        <v>#REF!</v>
      </c>
      <c r="D68" s="44">
        <f>'Non Unit rate categories'!D53</f>
        <v>0.70830000000000004</v>
      </c>
      <c r="E68" s="45">
        <f>'Non Unit rate categories'!E53</f>
        <v>0.79440000000000011</v>
      </c>
      <c r="F68" s="45">
        <f>'Non Unit rate categories'!F53</f>
        <v>1.1875</v>
      </c>
      <c r="G68" s="45">
        <f>'Non Unit rate categories'!G53</f>
        <v>1.1875</v>
      </c>
      <c r="H68" s="46">
        <f>'Non Unit rate categories'!H53</f>
        <v>1.1875</v>
      </c>
      <c r="I68" s="30">
        <f t="shared" ref="I68:I74" si="76">SUM(D68:H68)</f>
        <v>5.0651999999999999</v>
      </c>
      <c r="J68" s="682"/>
      <c r="K68" s="107" t="e">
        <f t="shared" si="71"/>
        <v>#REF!</v>
      </c>
      <c r="L68" s="107" t="e">
        <f t="shared" si="72"/>
        <v>#REF!</v>
      </c>
      <c r="M68" s="44">
        <f>'Non Unit rate categories'!M53</f>
        <v>0.73233909128674834</v>
      </c>
      <c r="N68" s="45">
        <f>'Non Unit rate categories'!N53</f>
        <v>0.82136125104926283</v>
      </c>
      <c r="O68" s="45">
        <f>'Non Unit rate categories'!O53</f>
        <v>1.2278027261090125</v>
      </c>
      <c r="P68" s="45">
        <f>'Non Unit rate categories'!P53</f>
        <v>1.2278027261090125</v>
      </c>
      <c r="Q68" s="46">
        <f>'Non Unit rate categories'!Q53</f>
        <v>1.2278027261090125</v>
      </c>
      <c r="R68" s="30">
        <f t="shared" ref="R68:R74" si="77">SUM(M68:Q68)</f>
        <v>5.2371085206630488</v>
      </c>
      <c r="S68" s="682"/>
      <c r="T68" s="107" t="e">
        <f t="shared" si="73"/>
        <v>#REF!</v>
      </c>
      <c r="U68" s="107" t="e">
        <f t="shared" si="73"/>
        <v>#REF!</v>
      </c>
      <c r="V68" s="44" t="e">
        <f>M68*(1+#REF!)</f>
        <v>#REF!</v>
      </c>
      <c r="W68" s="45" t="e">
        <f>N68*(1+#REF!)</f>
        <v>#REF!</v>
      </c>
      <c r="X68" s="45" t="e">
        <f>O68*(1+#REF!)</f>
        <v>#REF!</v>
      </c>
      <c r="Y68" s="45" t="e">
        <f>P68*(1+#REF!)</f>
        <v>#REF!</v>
      </c>
      <c r="Z68" s="46" t="e">
        <f>Q68*(1+#REF!)</f>
        <v>#REF!</v>
      </c>
      <c r="AA68" s="30" t="e">
        <f t="shared" ref="AA68:AA74" si="78">SUM(V68:Z68)</f>
        <v>#REF!</v>
      </c>
      <c r="AB68" s="682"/>
      <c r="AC68" s="107" t="e">
        <f t="shared" si="74"/>
        <v>#REF!</v>
      </c>
      <c r="AD68" s="107" t="e">
        <f t="shared" si="74"/>
        <v>#REF!</v>
      </c>
      <c r="AE68" s="44" t="e">
        <f t="shared" si="75"/>
        <v>#REF!</v>
      </c>
      <c r="AF68" s="45" t="e">
        <f t="shared" si="75"/>
        <v>#REF!</v>
      </c>
      <c r="AG68" s="45" t="e">
        <f t="shared" si="75"/>
        <v>#REF!</v>
      </c>
      <c r="AH68" s="45" t="e">
        <f t="shared" si="75"/>
        <v>#REF!</v>
      </c>
      <c r="AI68" s="46" t="e">
        <f t="shared" si="75"/>
        <v>#REF!</v>
      </c>
      <c r="AJ68" s="30" t="e">
        <f t="shared" ref="AJ68:AJ74" si="79">SUM(AE68:AI68)</f>
        <v>#REF!</v>
      </c>
    </row>
    <row r="69" spans="2:36" ht="18" customHeight="1" x14ac:dyDescent="0.2">
      <c r="B69" s="107" t="e">
        <f>#REF!</f>
        <v>#REF!</v>
      </c>
      <c r="C69" s="107" t="e">
        <f>#REF!</f>
        <v>#REF!</v>
      </c>
      <c r="D69" s="44">
        <f>'Non Unit rate categories'!D24</f>
        <v>2.0972</v>
      </c>
      <c r="E69" s="45">
        <f>'Non Unit rate categories'!E24</f>
        <v>4.9149999999999991</v>
      </c>
      <c r="F69" s="45">
        <f>'Non Unit rate categories'!F24</f>
        <v>9.8771000000000022</v>
      </c>
      <c r="G69" s="45">
        <f>'Non Unit rate categories'!G24</f>
        <v>9.8653000000000013</v>
      </c>
      <c r="H69" s="46">
        <f>'Non Unit rate categories'!H24</f>
        <v>5.2423999999999999</v>
      </c>
      <c r="I69" s="30">
        <f t="shared" si="76"/>
        <v>31.997000000000003</v>
      </c>
      <c r="J69" s="682"/>
      <c r="K69" s="107" t="e">
        <f t="shared" si="71"/>
        <v>#REF!</v>
      </c>
      <c r="L69" s="107" t="e">
        <f t="shared" si="72"/>
        <v>#REF!</v>
      </c>
      <c r="M69" s="44">
        <f>'Non Unit rate categories'!M24</f>
        <v>2.1683771597438488</v>
      </c>
      <c r="N69" s="45">
        <f>'Non Unit rate categories'!N24</f>
        <v>5.0818108621690916</v>
      </c>
      <c r="O69" s="45">
        <f>'Non Unit rate categories'!O24</f>
        <v>10.212320257727434</v>
      </c>
      <c r="P69" s="45">
        <f>'Non Unit rate categories'!P24</f>
        <v>10.200119775901678</v>
      </c>
      <c r="Q69" s="46">
        <f>'Non Unit rate categories'!Q24</f>
        <v>5.4203225358769576</v>
      </c>
      <c r="R69" s="30">
        <f t="shared" si="77"/>
        <v>33.082950591419007</v>
      </c>
      <c r="S69" s="682"/>
      <c r="T69" s="107" t="e">
        <f t="shared" si="73"/>
        <v>#REF!</v>
      </c>
      <c r="U69" s="107" t="e">
        <f t="shared" si="73"/>
        <v>#REF!</v>
      </c>
      <c r="V69" s="44" t="e">
        <f>M69*(1+#REF!)</f>
        <v>#REF!</v>
      </c>
      <c r="W69" s="45" t="e">
        <f>N69*(1+#REF!)</f>
        <v>#REF!</v>
      </c>
      <c r="X69" s="45" t="e">
        <f>O69*(1+#REF!)</f>
        <v>#REF!</v>
      </c>
      <c r="Y69" s="45" t="e">
        <f>P69*(1+#REF!)</f>
        <v>#REF!</v>
      </c>
      <c r="Z69" s="46" t="e">
        <f>Q69*(1+#REF!)</f>
        <v>#REF!</v>
      </c>
      <c r="AA69" s="30" t="e">
        <f t="shared" si="78"/>
        <v>#REF!</v>
      </c>
      <c r="AB69" s="682"/>
      <c r="AC69" s="107" t="e">
        <f t="shared" si="74"/>
        <v>#REF!</v>
      </c>
      <c r="AD69" s="107" t="e">
        <f t="shared" si="74"/>
        <v>#REF!</v>
      </c>
      <c r="AE69" s="44" t="e">
        <f t="shared" si="75"/>
        <v>#REF!</v>
      </c>
      <c r="AF69" s="45" t="e">
        <f t="shared" si="75"/>
        <v>#REF!</v>
      </c>
      <c r="AG69" s="45" t="e">
        <f t="shared" si="75"/>
        <v>#REF!</v>
      </c>
      <c r="AH69" s="45" t="e">
        <f t="shared" si="75"/>
        <v>#REF!</v>
      </c>
      <c r="AI69" s="46" t="e">
        <f t="shared" si="75"/>
        <v>#REF!</v>
      </c>
      <c r="AJ69" s="30" t="e">
        <f t="shared" si="79"/>
        <v>#REF!</v>
      </c>
    </row>
    <row r="70" spans="2:36" ht="18" customHeight="1" x14ac:dyDescent="0.2">
      <c r="B70" s="107" t="e">
        <f>#REF!</f>
        <v>#REF!</v>
      </c>
      <c r="C70" s="107" t="e">
        <f>#REF!</f>
        <v>#REF!</v>
      </c>
      <c r="D70" s="44">
        <f>'Non Unit rate categories'!D40</f>
        <v>7.3009000000000004</v>
      </c>
      <c r="E70" s="45">
        <f>'Non Unit rate categories'!E40</f>
        <v>11.200600000000001</v>
      </c>
      <c r="F70" s="45">
        <f>'Non Unit rate categories'!F40</f>
        <v>10.662799999999997</v>
      </c>
      <c r="G70" s="45">
        <f>'Non Unit rate categories'!G40</f>
        <v>10.047399999999998</v>
      </c>
      <c r="H70" s="46">
        <f>'Non Unit rate categories'!H40</f>
        <v>9.7051999999999978</v>
      </c>
      <c r="I70" s="44">
        <f t="shared" si="76"/>
        <v>48.916899999999991</v>
      </c>
      <c r="J70" s="682"/>
      <c r="K70" s="107" t="e">
        <f t="shared" si="71"/>
        <v>#REF!</v>
      </c>
      <c r="L70" s="107" t="e">
        <f t="shared" si="72"/>
        <v>#REF!</v>
      </c>
      <c r="M70" s="44">
        <f>'Non Unit rate categories'!M40</f>
        <v>7.5486862509888759</v>
      </c>
      <c r="N70" s="45">
        <f>'Non Unit rate categories'!N40</f>
        <v>11.580738706573985</v>
      </c>
      <c r="O70" s="45">
        <f>'Non Unit rate categories'!O40</f>
        <v>11.024686238278045</v>
      </c>
      <c r="P70" s="45">
        <f>'Non Unit rate categories'!P40</f>
        <v>10.38840009289069</v>
      </c>
      <c r="Q70" s="46">
        <f>'Non Unit rate categories'!Q40</f>
        <v>10.034586119943736</v>
      </c>
      <c r="R70" s="44">
        <f t="shared" si="77"/>
        <v>50.577097408675328</v>
      </c>
      <c r="S70" s="682"/>
      <c r="T70" s="107" t="e">
        <f t="shared" si="73"/>
        <v>#REF!</v>
      </c>
      <c r="U70" s="107" t="e">
        <f t="shared" si="73"/>
        <v>#REF!</v>
      </c>
      <c r="V70" s="44" t="e">
        <f>M70*(1+#REF!)</f>
        <v>#REF!</v>
      </c>
      <c r="W70" s="45" t="e">
        <f>N70*(1+#REF!)</f>
        <v>#REF!</v>
      </c>
      <c r="X70" s="45" t="e">
        <f>O70*(1+#REF!)</f>
        <v>#REF!</v>
      </c>
      <c r="Y70" s="45" t="e">
        <f>P70*(1+#REF!)</f>
        <v>#REF!</v>
      </c>
      <c r="Z70" s="46" t="e">
        <f>Q70*(1+#REF!)</f>
        <v>#REF!</v>
      </c>
      <c r="AA70" s="44" t="e">
        <f t="shared" si="78"/>
        <v>#REF!</v>
      </c>
      <c r="AB70" s="682"/>
      <c r="AC70" s="107" t="e">
        <f t="shared" si="74"/>
        <v>#REF!</v>
      </c>
      <c r="AD70" s="107" t="e">
        <f t="shared" si="74"/>
        <v>#REF!</v>
      </c>
      <c r="AE70" s="44" t="e">
        <f t="shared" si="75"/>
        <v>#REF!</v>
      </c>
      <c r="AF70" s="45" t="e">
        <f t="shared" si="75"/>
        <v>#REF!</v>
      </c>
      <c r="AG70" s="45" t="e">
        <f t="shared" si="75"/>
        <v>#REF!</v>
      </c>
      <c r="AH70" s="45" t="e">
        <f t="shared" si="75"/>
        <v>#REF!</v>
      </c>
      <c r="AI70" s="46" t="e">
        <f t="shared" si="75"/>
        <v>#REF!</v>
      </c>
      <c r="AJ70" s="44" t="e">
        <f t="shared" si="79"/>
        <v>#REF!</v>
      </c>
    </row>
    <row r="71" spans="2:36" ht="18" customHeight="1" x14ac:dyDescent="0.2">
      <c r="B71" s="107" t="e">
        <f>#REF!</f>
        <v>#REF!</v>
      </c>
      <c r="C71" s="107" t="e">
        <f>#REF!</f>
        <v>#REF!</v>
      </c>
      <c r="D71" s="44">
        <f>'Non Unit rate categories'!D46</f>
        <v>1.0775999999999999</v>
      </c>
      <c r="E71" s="45">
        <f>'Non Unit rate categories'!E46</f>
        <v>1.0775999999999999</v>
      </c>
      <c r="F71" s="45">
        <f>'Non Unit rate categories'!F46</f>
        <v>0.74760000000000004</v>
      </c>
      <c r="G71" s="45">
        <f>'Non Unit rate categories'!G46</f>
        <v>0.74760000000000004</v>
      </c>
      <c r="H71" s="46">
        <f>'Non Unit rate categories'!H46</f>
        <v>0.86760000000000004</v>
      </c>
      <c r="I71" s="44">
        <f t="shared" si="76"/>
        <v>4.5180000000000007</v>
      </c>
      <c r="J71" s="682"/>
      <c r="K71" s="107" t="e">
        <f t="shared" si="71"/>
        <v>#REF!</v>
      </c>
      <c r="L71" s="107" t="e">
        <f t="shared" si="72"/>
        <v>#REF!</v>
      </c>
      <c r="M71" s="44">
        <f>'Non Unit rate categories'!M46</f>
        <v>1.1141728148674288</v>
      </c>
      <c r="N71" s="45">
        <f>'Non Unit rate categories'!N46</f>
        <v>1.1141728148674288</v>
      </c>
      <c r="O71" s="45">
        <f>'Non Unit rate categories'!O46</f>
        <v>0.7729728994013455</v>
      </c>
      <c r="P71" s="45">
        <f>'Non Unit rate categories'!P46</f>
        <v>0.7729728994013455</v>
      </c>
      <c r="Q71" s="46">
        <f>'Non Unit rate categories'!Q46</f>
        <v>0.89704559593446676</v>
      </c>
      <c r="R71" s="44">
        <f t="shared" si="77"/>
        <v>4.6713370244720158</v>
      </c>
      <c r="S71" s="682"/>
      <c r="T71" s="107" t="e">
        <f t="shared" si="73"/>
        <v>#REF!</v>
      </c>
      <c r="U71" s="107" t="e">
        <f t="shared" si="73"/>
        <v>#REF!</v>
      </c>
      <c r="V71" s="44" t="e">
        <f>M71*(1+#REF!)</f>
        <v>#REF!</v>
      </c>
      <c r="W71" s="45" t="e">
        <f>N71*(1+#REF!)</f>
        <v>#REF!</v>
      </c>
      <c r="X71" s="45" t="e">
        <f>O71*(1+#REF!)</f>
        <v>#REF!</v>
      </c>
      <c r="Y71" s="45" t="e">
        <f>P71*(1+#REF!)</f>
        <v>#REF!</v>
      </c>
      <c r="Z71" s="46" t="e">
        <f>Q71*(1+#REF!)</f>
        <v>#REF!</v>
      </c>
      <c r="AA71" s="44" t="e">
        <f t="shared" si="78"/>
        <v>#REF!</v>
      </c>
      <c r="AB71" s="682"/>
      <c r="AC71" s="107" t="e">
        <f t="shared" si="74"/>
        <v>#REF!</v>
      </c>
      <c r="AD71" s="107" t="e">
        <f t="shared" si="74"/>
        <v>#REF!</v>
      </c>
      <c r="AE71" s="44" t="e">
        <f t="shared" si="75"/>
        <v>#REF!</v>
      </c>
      <c r="AF71" s="45" t="e">
        <f t="shared" si="75"/>
        <v>#REF!</v>
      </c>
      <c r="AG71" s="45" t="e">
        <f t="shared" si="75"/>
        <v>#REF!</v>
      </c>
      <c r="AH71" s="45" t="e">
        <f t="shared" si="75"/>
        <v>#REF!</v>
      </c>
      <c r="AI71" s="46" t="e">
        <f t="shared" si="75"/>
        <v>#REF!</v>
      </c>
      <c r="AJ71" s="44" t="e">
        <f t="shared" si="79"/>
        <v>#REF!</v>
      </c>
    </row>
    <row r="72" spans="2:36" ht="18" customHeight="1" x14ac:dyDescent="0.2">
      <c r="B72" s="107" t="e">
        <f>#REF!</f>
        <v>#REF!</v>
      </c>
      <c r="C72" s="107" t="e">
        <f>#REF!</f>
        <v>#REF!</v>
      </c>
      <c r="D72" s="44">
        <f>'Non Unit rate categories'!D74</f>
        <v>0</v>
      </c>
      <c r="E72" s="45">
        <f>'Non Unit rate categories'!E74</f>
        <v>0</v>
      </c>
      <c r="F72" s="45">
        <f>'Non Unit rate categories'!F74</f>
        <v>0</v>
      </c>
      <c r="G72" s="45">
        <f>'Non Unit rate categories'!G74</f>
        <v>0</v>
      </c>
      <c r="H72" s="46">
        <f>'Non Unit rate categories'!H74</f>
        <v>0</v>
      </c>
      <c r="I72" s="44">
        <f t="shared" si="76"/>
        <v>0</v>
      </c>
      <c r="J72" s="682"/>
      <c r="K72" s="107" t="e">
        <f t="shared" si="71"/>
        <v>#REF!</v>
      </c>
      <c r="L72" s="107" t="e">
        <f t="shared" si="72"/>
        <v>#REF!</v>
      </c>
      <c r="M72" s="44">
        <f>'Non Unit rate categories'!M74</f>
        <v>0</v>
      </c>
      <c r="N72" s="45">
        <f>'Non Unit rate categories'!N74</f>
        <v>0</v>
      </c>
      <c r="O72" s="45">
        <f>'Non Unit rate categories'!O74</f>
        <v>0</v>
      </c>
      <c r="P72" s="45">
        <f>'Non Unit rate categories'!P74</f>
        <v>0</v>
      </c>
      <c r="Q72" s="46">
        <f>'Non Unit rate categories'!Q74</f>
        <v>0</v>
      </c>
      <c r="R72" s="44">
        <f t="shared" si="77"/>
        <v>0</v>
      </c>
      <c r="S72" s="682"/>
      <c r="T72" s="107" t="e">
        <f t="shared" si="73"/>
        <v>#REF!</v>
      </c>
      <c r="U72" s="107" t="e">
        <f t="shared" si="73"/>
        <v>#REF!</v>
      </c>
      <c r="V72" s="44" t="e">
        <f>M72*(1+#REF!)</f>
        <v>#REF!</v>
      </c>
      <c r="W72" s="45" t="e">
        <f>N72*(1+#REF!)</f>
        <v>#REF!</v>
      </c>
      <c r="X72" s="45" t="e">
        <f>O72*(1+#REF!)</f>
        <v>#REF!</v>
      </c>
      <c r="Y72" s="45" t="e">
        <f>P72*(1+#REF!)</f>
        <v>#REF!</v>
      </c>
      <c r="Z72" s="46" t="e">
        <f>Q72*(1+#REF!)</f>
        <v>#REF!</v>
      </c>
      <c r="AA72" s="44" t="e">
        <f t="shared" si="78"/>
        <v>#REF!</v>
      </c>
      <c r="AB72" s="682"/>
      <c r="AC72" s="107" t="e">
        <f t="shared" si="74"/>
        <v>#REF!</v>
      </c>
      <c r="AD72" s="107" t="e">
        <f t="shared" si="74"/>
        <v>#REF!</v>
      </c>
      <c r="AE72" s="44" t="e">
        <f t="shared" si="75"/>
        <v>#REF!</v>
      </c>
      <c r="AF72" s="45" t="e">
        <f t="shared" si="75"/>
        <v>#REF!</v>
      </c>
      <c r="AG72" s="45" t="e">
        <f t="shared" si="75"/>
        <v>#REF!</v>
      </c>
      <c r="AH72" s="45" t="e">
        <f t="shared" si="75"/>
        <v>#REF!</v>
      </c>
      <c r="AI72" s="46" t="e">
        <f t="shared" si="75"/>
        <v>#REF!</v>
      </c>
      <c r="AJ72" s="44" t="e">
        <f t="shared" si="79"/>
        <v>#REF!</v>
      </c>
    </row>
    <row r="73" spans="2:36" ht="18" customHeight="1" x14ac:dyDescent="0.2">
      <c r="B73" s="107" t="e">
        <f>#REF!</f>
        <v>#REF!</v>
      </c>
      <c r="C73" s="107" t="e">
        <f>#REF!</f>
        <v>#REF!</v>
      </c>
      <c r="D73" s="44">
        <f>'Non Unit rate categories'!D14</f>
        <v>4.9101999999999997</v>
      </c>
      <c r="E73" s="45">
        <f>'Non Unit rate categories'!E14</f>
        <v>5.2948000000000004</v>
      </c>
      <c r="F73" s="45">
        <f>'Non Unit rate categories'!F14</f>
        <v>0</v>
      </c>
      <c r="G73" s="45">
        <f>'Non Unit rate categories'!G14</f>
        <v>0</v>
      </c>
      <c r="H73" s="46">
        <f>'Non Unit rate categories'!H14</f>
        <v>0</v>
      </c>
      <c r="I73" s="44">
        <f t="shared" si="76"/>
        <v>10.205</v>
      </c>
      <c r="J73" s="682"/>
      <c r="K73" s="107" t="e">
        <f t="shared" si="71"/>
        <v>#REF!</v>
      </c>
      <c r="L73" s="107" t="e">
        <f t="shared" si="72"/>
        <v>#REF!</v>
      </c>
      <c r="M73" s="44">
        <f>'Non Unit rate categories'!M14</f>
        <v>5.0768479543077669</v>
      </c>
      <c r="N73" s="45">
        <f>'Non Unit rate categories'!N14</f>
        <v>5.4745009466964207</v>
      </c>
      <c r="O73" s="45">
        <f>'Non Unit rate categories'!O14</f>
        <v>0</v>
      </c>
      <c r="P73" s="45">
        <f>'Non Unit rate categories'!P14</f>
        <v>0</v>
      </c>
      <c r="Q73" s="46">
        <f>'Non Unit rate categories'!Q14</f>
        <v>0</v>
      </c>
      <c r="R73" s="44">
        <f t="shared" si="77"/>
        <v>10.551348901004188</v>
      </c>
      <c r="S73" s="682"/>
      <c r="T73" s="107" t="e">
        <f t="shared" si="73"/>
        <v>#REF!</v>
      </c>
      <c r="U73" s="107" t="e">
        <f t="shared" si="73"/>
        <v>#REF!</v>
      </c>
      <c r="V73" s="44" t="e">
        <f>M73*(1+#REF!)</f>
        <v>#REF!</v>
      </c>
      <c r="W73" s="45" t="e">
        <f>N73*(1+#REF!)</f>
        <v>#REF!</v>
      </c>
      <c r="X73" s="45" t="e">
        <f>O73*(1+#REF!)</f>
        <v>#REF!</v>
      </c>
      <c r="Y73" s="45" t="e">
        <f>P73*(1+#REF!)</f>
        <v>#REF!</v>
      </c>
      <c r="Z73" s="46" t="e">
        <f>Q73*(1+#REF!)</f>
        <v>#REF!</v>
      </c>
      <c r="AA73" s="44" t="e">
        <f t="shared" si="78"/>
        <v>#REF!</v>
      </c>
      <c r="AB73" s="682"/>
      <c r="AC73" s="107" t="e">
        <f t="shared" si="74"/>
        <v>#REF!</v>
      </c>
      <c r="AD73" s="107" t="e">
        <f t="shared" si="74"/>
        <v>#REF!</v>
      </c>
      <c r="AE73" s="44" t="e">
        <f t="shared" si="75"/>
        <v>#REF!</v>
      </c>
      <c r="AF73" s="45" t="e">
        <f t="shared" si="75"/>
        <v>#REF!</v>
      </c>
      <c r="AG73" s="45" t="e">
        <f t="shared" si="75"/>
        <v>#REF!</v>
      </c>
      <c r="AH73" s="45" t="e">
        <f t="shared" si="75"/>
        <v>#REF!</v>
      </c>
      <c r="AI73" s="46" t="e">
        <f t="shared" si="75"/>
        <v>#REF!</v>
      </c>
      <c r="AJ73" s="44" t="e">
        <f t="shared" si="79"/>
        <v>#REF!</v>
      </c>
    </row>
    <row r="74" spans="2:36" ht="18" customHeight="1" x14ac:dyDescent="0.2">
      <c r="B74" s="107" t="e">
        <f>#REF!</f>
        <v>#REF!</v>
      </c>
      <c r="C74" s="107" t="e">
        <f>#REF!</f>
        <v>#REF!</v>
      </c>
      <c r="D74" s="44">
        <f>'Non Unit rate categories'!D68</f>
        <v>10.136584802610312</v>
      </c>
      <c r="E74" s="45">
        <f>'Non Unit rate categories'!E68</f>
        <v>7.4763715909467123</v>
      </c>
      <c r="F74" s="45">
        <f>'Non Unit rate categories'!F68</f>
        <v>5.9958546452755366</v>
      </c>
      <c r="G74" s="45">
        <f>'Non Unit rate categories'!G68</f>
        <v>3.6376450308314241</v>
      </c>
      <c r="H74" s="46">
        <f>'Non Unit rate categories'!H68</f>
        <v>3.4472037227663099</v>
      </c>
      <c r="I74" s="133">
        <f t="shared" si="76"/>
        <v>30.693659792430296</v>
      </c>
      <c r="J74" s="682"/>
      <c r="K74" s="107" t="e">
        <f t="shared" si="71"/>
        <v>#REF!</v>
      </c>
      <c r="L74" s="107" t="e">
        <f t="shared" si="72"/>
        <v>#REF!</v>
      </c>
      <c r="M74" s="44">
        <f>'Non Unit rate categories'!M68</f>
        <v>10.480611750804318</v>
      </c>
      <c r="N74" s="45">
        <f>'Non Unit rate categories'!N68</f>
        <v>7.7301131964365037</v>
      </c>
      <c r="O74" s="45">
        <f>'Non Unit rate categories'!O68</f>
        <v>6.1993487821664761</v>
      </c>
      <c r="P74" s="45">
        <f>'Non Unit rate categories'!P68</f>
        <v>3.7611035667130319</v>
      </c>
      <c r="Q74" s="46">
        <f>'Non Unit rate categories'!Q68</f>
        <v>3.5641988448552522</v>
      </c>
      <c r="R74" s="133">
        <f t="shared" si="77"/>
        <v>31.735376140975578</v>
      </c>
      <c r="S74" s="682"/>
      <c r="T74" s="107" t="e">
        <f t="shared" si="73"/>
        <v>#REF!</v>
      </c>
      <c r="U74" s="107" t="e">
        <f t="shared" si="73"/>
        <v>#REF!</v>
      </c>
      <c r="V74" s="44" t="e">
        <f>M74*(1+#REF!)</f>
        <v>#REF!</v>
      </c>
      <c r="W74" s="45" t="e">
        <f>N74*(1+#REF!)</f>
        <v>#REF!</v>
      </c>
      <c r="X74" s="45" t="e">
        <f>O74*(1+#REF!)</f>
        <v>#REF!</v>
      </c>
      <c r="Y74" s="45" t="e">
        <f>P74*(1+#REF!)</f>
        <v>#REF!</v>
      </c>
      <c r="Z74" s="46" t="e">
        <f>Q74*(1+#REF!)</f>
        <v>#REF!</v>
      </c>
      <c r="AA74" s="133" t="e">
        <f t="shared" si="78"/>
        <v>#REF!</v>
      </c>
      <c r="AB74" s="682"/>
      <c r="AC74" s="107" t="e">
        <f t="shared" si="74"/>
        <v>#REF!</v>
      </c>
      <c r="AD74" s="107" t="e">
        <f t="shared" si="74"/>
        <v>#REF!</v>
      </c>
      <c r="AE74" s="44" t="e">
        <f t="shared" si="75"/>
        <v>#REF!</v>
      </c>
      <c r="AF74" s="45" t="e">
        <f t="shared" si="75"/>
        <v>#REF!</v>
      </c>
      <c r="AG74" s="45" t="e">
        <f t="shared" si="75"/>
        <v>#REF!</v>
      </c>
      <c r="AH74" s="45" t="e">
        <f t="shared" si="75"/>
        <v>#REF!</v>
      </c>
      <c r="AI74" s="46" t="e">
        <f t="shared" si="75"/>
        <v>#REF!</v>
      </c>
      <c r="AJ74" s="133" t="e">
        <f t="shared" si="79"/>
        <v>#REF!</v>
      </c>
    </row>
    <row r="75" spans="2:36" s="54" customFormat="1" ht="18" customHeight="1" thickBot="1" x14ac:dyDescent="0.25">
      <c r="B75" s="119"/>
      <c r="C75" s="119" t="s">
        <v>733</v>
      </c>
      <c r="D75" s="49">
        <f t="shared" ref="D75:I75" si="80">SUM(D67:D74)</f>
        <v>26.735484802610312</v>
      </c>
      <c r="E75" s="50">
        <f t="shared" si="80"/>
        <v>31.103571590946714</v>
      </c>
      <c r="F75" s="50">
        <f t="shared" si="80"/>
        <v>28.815654645275533</v>
      </c>
      <c r="G75" s="50">
        <f t="shared" si="80"/>
        <v>25.794145030831423</v>
      </c>
      <c r="H75" s="51">
        <f t="shared" si="80"/>
        <v>20.704503722766308</v>
      </c>
      <c r="I75" s="50">
        <f t="shared" si="80"/>
        <v>133.15335979243028</v>
      </c>
      <c r="J75" s="22"/>
      <c r="K75" s="119"/>
      <c r="L75" s="119" t="s">
        <v>733</v>
      </c>
      <c r="M75" s="49">
        <f t="shared" ref="M75:R75" si="81">SUM(M67:M74)</f>
        <v>27.64286410483454</v>
      </c>
      <c r="N75" s="50">
        <f t="shared" si="81"/>
        <v>32.159199992497861</v>
      </c>
      <c r="O75" s="50">
        <f t="shared" si="81"/>
        <v>29.793633118387483</v>
      </c>
      <c r="P75" s="50">
        <f t="shared" si="81"/>
        <v>26.669576072847214</v>
      </c>
      <c r="Q75" s="51">
        <f t="shared" si="81"/>
        <v>21.407196727197199</v>
      </c>
      <c r="R75" s="50">
        <f t="shared" si="81"/>
        <v>137.67247001576428</v>
      </c>
      <c r="S75" s="22"/>
      <c r="T75" s="119"/>
      <c r="U75" s="119" t="s">
        <v>733</v>
      </c>
      <c r="V75" s="49" t="e">
        <f t="shared" ref="V75:AA75" si="82">SUM(V67:V74)</f>
        <v>#REF!</v>
      </c>
      <c r="W75" s="50" t="e">
        <f t="shared" si="82"/>
        <v>#REF!</v>
      </c>
      <c r="X75" s="50" t="e">
        <f t="shared" si="82"/>
        <v>#REF!</v>
      </c>
      <c r="Y75" s="50" t="e">
        <f t="shared" si="82"/>
        <v>#REF!</v>
      </c>
      <c r="Z75" s="51" t="e">
        <f t="shared" si="82"/>
        <v>#REF!</v>
      </c>
      <c r="AA75" s="134" t="e">
        <f t="shared" si="82"/>
        <v>#REF!</v>
      </c>
      <c r="AB75" s="22"/>
      <c r="AC75" s="119"/>
      <c r="AD75" s="119" t="str">
        <f>U75</f>
        <v>Non-Unit Rate Total</v>
      </c>
      <c r="AE75" s="49" t="e">
        <f t="shared" ref="AE75:AJ75" si="83">SUM(AE67:AE74)</f>
        <v>#REF!</v>
      </c>
      <c r="AF75" s="50" t="e">
        <f t="shared" si="83"/>
        <v>#REF!</v>
      </c>
      <c r="AG75" s="50" t="e">
        <f t="shared" si="83"/>
        <v>#REF!</v>
      </c>
      <c r="AH75" s="50" t="e">
        <f t="shared" si="83"/>
        <v>#REF!</v>
      </c>
      <c r="AI75" s="51" t="e">
        <f t="shared" si="83"/>
        <v>#REF!</v>
      </c>
      <c r="AJ75" s="134" t="e">
        <f t="shared" si="83"/>
        <v>#REF!</v>
      </c>
    </row>
    <row r="76" spans="2:36" x14ac:dyDescent="0.2">
      <c r="B76" s="682"/>
      <c r="C76" s="101" t="s">
        <v>234</v>
      </c>
      <c r="D76" s="73">
        <f>D75-SUM('Non Unit rate categories'!D14,'Non Unit rate categories'!D24,'Non Unit rate categories'!D40,'Non Unit rate categories'!D46,'Non Unit rate categories'!D53,'Non Unit rate categories'!D60,'Non Unit rate categories'!D68)</f>
        <v>0</v>
      </c>
      <c r="E76" s="73">
        <f>E75-SUM('Non Unit rate categories'!E14,'Non Unit rate categories'!E24,'Non Unit rate categories'!E40,'Non Unit rate categories'!E46,'Non Unit rate categories'!E53,'Non Unit rate categories'!E60,'Non Unit rate categories'!E68)</f>
        <v>0</v>
      </c>
      <c r="F76" s="73">
        <f>F75-SUM('Non Unit rate categories'!F14,'Non Unit rate categories'!F24,'Non Unit rate categories'!F40,'Non Unit rate categories'!F46,'Non Unit rate categories'!F53,'Non Unit rate categories'!F60,'Non Unit rate categories'!F68)</f>
        <v>0</v>
      </c>
      <c r="G76" s="73">
        <f>G75-SUM('Non Unit rate categories'!G14,'Non Unit rate categories'!G24,'Non Unit rate categories'!G40,'Non Unit rate categories'!G46,'Non Unit rate categories'!G53,'Non Unit rate categories'!G60,'Non Unit rate categories'!G68)</f>
        <v>0</v>
      </c>
      <c r="H76" s="73">
        <f>H75-SUM('Non Unit rate categories'!H14,'Non Unit rate categories'!H24,'Non Unit rate categories'!H40,'Non Unit rate categories'!H46,'Non Unit rate categories'!H53,'Non Unit rate categories'!H60,'Non Unit rate categories'!H68)</f>
        <v>0</v>
      </c>
      <c r="I76" s="92"/>
      <c r="J76" s="682"/>
      <c r="K76" s="682"/>
      <c r="L76" s="135" t="s">
        <v>234</v>
      </c>
      <c r="M76" s="73">
        <f>M75-SUM('Non Unit rate categories'!M14,'Non Unit rate categories'!M24,'Non Unit rate categories'!M40,'Non Unit rate categories'!M46,'Non Unit rate categories'!M53,'Non Unit rate categories'!M60,'Non Unit rate categories'!M68)</f>
        <v>0</v>
      </c>
      <c r="N76" s="73">
        <f>N75-SUM('Non Unit rate categories'!N14,'Non Unit rate categories'!N24,'Non Unit rate categories'!N40,'Non Unit rate categories'!N46,'Non Unit rate categories'!N53,'Non Unit rate categories'!N60,'Non Unit rate categories'!N68)</f>
        <v>0</v>
      </c>
      <c r="O76" s="73">
        <f>O75-SUM('Non Unit rate categories'!O14,'Non Unit rate categories'!O24,'Non Unit rate categories'!O40,'Non Unit rate categories'!O46,'Non Unit rate categories'!O53,'Non Unit rate categories'!O60,'Non Unit rate categories'!O68)</f>
        <v>0</v>
      </c>
      <c r="P76" s="73">
        <f>P75-SUM('Non Unit rate categories'!P14,'Non Unit rate categories'!P24,'Non Unit rate categories'!P40,'Non Unit rate categories'!P46,'Non Unit rate categories'!P53,'Non Unit rate categories'!P60,'Non Unit rate categories'!P68)</f>
        <v>0</v>
      </c>
      <c r="Q76" s="73">
        <f>Q75-SUM('Non Unit rate categories'!Q14,'Non Unit rate categories'!Q24,'Non Unit rate categories'!Q40,'Non Unit rate categories'!Q46,'Non Unit rate categories'!Q53,'Non Unit rate categories'!Q60,'Non Unit rate categories'!Q68)</f>
        <v>0</v>
      </c>
      <c r="R76" s="92"/>
      <c r="S76" s="682"/>
      <c r="T76" s="682"/>
      <c r="U76" s="135"/>
      <c r="V76" s="92"/>
      <c r="W76" s="92"/>
      <c r="X76" s="92"/>
      <c r="Y76" s="92"/>
      <c r="Z76" s="92"/>
      <c r="AA76" s="92"/>
      <c r="AB76" s="682"/>
      <c r="AC76" s="682"/>
      <c r="AD76" s="682"/>
      <c r="AE76" s="682"/>
      <c r="AF76" s="682"/>
      <c r="AG76" s="682"/>
      <c r="AH76" s="682"/>
      <c r="AI76" s="682"/>
      <c r="AJ76" s="682"/>
    </row>
    <row r="77" spans="2:36" x14ac:dyDescent="0.2">
      <c r="B77" s="682"/>
      <c r="C77" s="682"/>
      <c r="D77" s="136"/>
      <c r="E77" s="136"/>
      <c r="F77" s="136"/>
      <c r="G77" s="136"/>
      <c r="H77" s="136"/>
      <c r="I77" s="136"/>
      <c r="J77" s="682"/>
      <c r="K77" s="682"/>
      <c r="L77" s="682"/>
      <c r="M77" s="136"/>
      <c r="N77" s="136"/>
      <c r="O77" s="136"/>
      <c r="P77" s="136"/>
      <c r="Q77" s="136"/>
      <c r="R77" s="136"/>
      <c r="S77" s="682"/>
      <c r="T77" s="682"/>
      <c r="U77" s="682"/>
      <c r="V77" s="682"/>
      <c r="W77" s="682"/>
      <c r="X77" s="682"/>
      <c r="Y77" s="682"/>
      <c r="Z77" s="682"/>
      <c r="AA77" s="682"/>
      <c r="AB77" s="682"/>
      <c r="AC77" s="682"/>
      <c r="AD77" s="682"/>
      <c r="AE77" s="682"/>
      <c r="AF77" s="682"/>
      <c r="AG77" s="682"/>
      <c r="AH77" s="682"/>
      <c r="AI77" s="682"/>
      <c r="AJ77" s="682"/>
    </row>
    <row r="78" spans="2:36" ht="24" customHeight="1" x14ac:dyDescent="0.2">
      <c r="B78" s="102" t="s">
        <v>734</v>
      </c>
      <c r="C78" s="102"/>
      <c r="D78" s="102"/>
      <c r="E78" s="102"/>
      <c r="F78" s="102"/>
      <c r="G78" s="102"/>
      <c r="H78" s="102"/>
      <c r="I78" s="102"/>
      <c r="J78" s="102"/>
      <c r="K78" s="102" t="s">
        <v>734</v>
      </c>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2:36" x14ac:dyDescent="0.2">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row>
    <row r="80" spans="2:36" s="121" customFormat="1" ht="24" customHeight="1" x14ac:dyDescent="0.2">
      <c r="B80" s="9" t="s">
        <v>735</v>
      </c>
      <c r="C80" s="9"/>
      <c r="D80" s="10"/>
      <c r="E80" s="10"/>
      <c r="F80" s="10"/>
      <c r="G80" s="10"/>
      <c r="H80" s="10"/>
      <c r="I80" s="132"/>
      <c r="J80" s="682"/>
      <c r="K80" s="9" t="s">
        <v>736</v>
      </c>
      <c r="L80" s="9"/>
      <c r="M80" s="10"/>
      <c r="N80" s="10"/>
      <c r="O80" s="10"/>
      <c r="P80" s="10"/>
      <c r="Q80" s="10"/>
      <c r="R80" s="132"/>
      <c r="S80" s="682"/>
      <c r="T80" s="9" t="s">
        <v>737</v>
      </c>
      <c r="U80" s="9"/>
      <c r="V80" s="10"/>
      <c r="W80" s="10"/>
      <c r="X80" s="10"/>
      <c r="Y80" s="10"/>
      <c r="Z80" s="10"/>
      <c r="AA80" s="10"/>
      <c r="AB80" s="6"/>
      <c r="AC80" s="9" t="s">
        <v>738</v>
      </c>
      <c r="AD80" s="9"/>
      <c r="AE80" s="10"/>
      <c r="AF80" s="10"/>
      <c r="AG80" s="10"/>
      <c r="AH80" s="10"/>
      <c r="AI80" s="10"/>
      <c r="AJ80" s="10"/>
    </row>
    <row r="82" spans="3:36" s="61" customFormat="1" ht="31.5" x14ac:dyDescent="0.25">
      <c r="C82" s="685"/>
      <c r="D82" s="58" t="s">
        <v>196</v>
      </c>
      <c r="E82" s="57" t="s">
        <v>197</v>
      </c>
      <c r="F82" s="57" t="s">
        <v>198</v>
      </c>
      <c r="G82" s="57" t="s">
        <v>199</v>
      </c>
      <c r="H82" s="59" t="s">
        <v>200</v>
      </c>
      <c r="I82" s="60" t="s">
        <v>221</v>
      </c>
      <c r="J82" s="685"/>
      <c r="K82" s="34"/>
      <c r="L82" s="105"/>
      <c r="M82" s="58" t="s">
        <v>196</v>
      </c>
      <c r="N82" s="57" t="s">
        <v>197</v>
      </c>
      <c r="O82" s="57" t="s">
        <v>198</v>
      </c>
      <c r="P82" s="57" t="s">
        <v>199</v>
      </c>
      <c r="Q82" s="59" t="s">
        <v>200</v>
      </c>
      <c r="R82" s="60" t="s">
        <v>221</v>
      </c>
      <c r="S82" s="685"/>
      <c r="T82" s="34"/>
      <c r="U82" s="105"/>
      <c r="V82" s="58" t="s">
        <v>196</v>
      </c>
      <c r="W82" s="57" t="s">
        <v>197</v>
      </c>
      <c r="X82" s="57" t="s">
        <v>198</v>
      </c>
      <c r="Y82" s="57" t="s">
        <v>199</v>
      </c>
      <c r="Z82" s="59" t="s">
        <v>200</v>
      </c>
      <c r="AA82" s="60" t="s">
        <v>221</v>
      </c>
      <c r="AB82" s="685"/>
      <c r="AC82" s="34"/>
      <c r="AD82" s="105"/>
      <c r="AE82" s="58" t="s">
        <v>196</v>
      </c>
      <c r="AF82" s="57" t="s">
        <v>197</v>
      </c>
      <c r="AG82" s="57" t="s">
        <v>198</v>
      </c>
      <c r="AH82" s="57" t="s">
        <v>199</v>
      </c>
      <c r="AI82" s="59" t="s">
        <v>200</v>
      </c>
      <c r="AJ82" s="60" t="s">
        <v>221</v>
      </c>
    </row>
    <row r="83" spans="3:36" s="54" customFormat="1" ht="18" customHeight="1" thickBot="1" x14ac:dyDescent="0.25">
      <c r="C83" s="119" t="s">
        <v>739</v>
      </c>
      <c r="D83" s="49" t="e">
        <f>D12+D23+D29+D36+D44+D51+D60+D75</f>
        <v>#REF!</v>
      </c>
      <c r="E83" s="50" t="e">
        <f>E12+E23+E29+E36+E44+E51+E60+E75</f>
        <v>#REF!</v>
      </c>
      <c r="F83" s="50" t="e">
        <f>F12+F23+F29+F36+F44+F51+F60+F75</f>
        <v>#REF!</v>
      </c>
      <c r="G83" s="50" t="e">
        <f>G12+G23+G29+G36+G44+G51+G60+G75</f>
        <v>#REF!</v>
      </c>
      <c r="H83" s="50" t="e">
        <f>H12+H23+H29+H36+H44+H51+H60+H75</f>
        <v>#REF!</v>
      </c>
      <c r="I83" s="49" t="e">
        <f>SUM(D83:H83)</f>
        <v>#REF!</v>
      </c>
      <c r="J83" s="22"/>
      <c r="K83" s="137"/>
      <c r="L83" s="119" t="s">
        <v>739</v>
      </c>
      <c r="M83" s="49" t="e">
        <f>M12+M23+M29+M36+M44+M51+M60+M75</f>
        <v>#REF!</v>
      </c>
      <c r="N83" s="50" t="e">
        <f>N12+N23+N29+N36+N44+N51+N60+N75</f>
        <v>#REF!</v>
      </c>
      <c r="O83" s="50" t="e">
        <f>O12+O23+O29+O36+O44+O51+O60+O75</f>
        <v>#REF!</v>
      </c>
      <c r="P83" s="50" t="e">
        <f>P12+P23+P29+P36+P44+P51+P60+P75</f>
        <v>#REF!</v>
      </c>
      <c r="Q83" s="50" t="e">
        <f>Q12+Q23+Q29+Q36+Q44+Q51+Q60+Q75</f>
        <v>#REF!</v>
      </c>
      <c r="R83" s="49" t="e">
        <f>SUM(M83:Q83)</f>
        <v>#REF!</v>
      </c>
      <c r="S83" s="22"/>
      <c r="T83" s="137"/>
      <c r="U83" s="119" t="s">
        <v>739</v>
      </c>
      <c r="V83" s="49" t="e">
        <f>V12+V23+V29+V36+V44+V51+V60+V75</f>
        <v>#REF!</v>
      </c>
      <c r="W83" s="50" t="e">
        <f>W12+W23+W29+W36+W44+W51+W60+W75</f>
        <v>#REF!</v>
      </c>
      <c r="X83" s="50" t="e">
        <f>X12+X23+X29+X36+X44+X51+X60+X75</f>
        <v>#REF!</v>
      </c>
      <c r="Y83" s="50" t="e">
        <f>Y12+Y23+Y29+Y36+Y44+Y51+Y60+Y75</f>
        <v>#REF!</v>
      </c>
      <c r="Z83" s="51" t="e">
        <f>Z12+Z23+Z29+Z36+Z44+Z51+Z60+Z75</f>
        <v>#REF!</v>
      </c>
      <c r="AA83" s="49" t="e">
        <f>SUM(V83:Z83)</f>
        <v>#REF!</v>
      </c>
      <c r="AB83" s="22"/>
      <c r="AC83" s="137"/>
      <c r="AD83" s="119" t="s">
        <v>739</v>
      </c>
      <c r="AE83" s="49" t="e">
        <f>AE12+AE23+AE29+AE36+AE44+AE51+AE60+AE75</f>
        <v>#REF!</v>
      </c>
      <c r="AF83" s="50" t="e">
        <f>AF12+AF23+AF29+AF36+AF44+AF51+AF60+AF75</f>
        <v>#REF!</v>
      </c>
      <c r="AG83" s="50" t="e">
        <f>AG12+AG23+AG29+AG36+AG44+AG51+AG60+AG75</f>
        <v>#REF!</v>
      </c>
      <c r="AH83" s="50" t="e">
        <f>AH12+AH23+AH29+AH36+AH44+AH51+AH60+AH75</f>
        <v>#REF!</v>
      </c>
      <c r="AI83" s="50" t="e">
        <f>AI12+AI23+AI29+AI36+AI44+AI51+AI60+AI75</f>
        <v>#REF!</v>
      </c>
      <c r="AJ83" s="49" t="e">
        <f>SUM(AE83:AI83)</f>
        <v>#REF!</v>
      </c>
    </row>
  </sheetData>
  <hyperlinks>
    <hyperlink ref="B3" location="Contents!A1" display="Contents!A1" xr:uid="{00000000-0004-0000-0C00-000000000000}"/>
  </hyperlinks>
  <pageMargins left="0.7" right="0.7" top="0.75" bottom="0.75" header="0.3" footer="0.3"/>
  <pageSetup paperSize="8"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3C71"/>
  </sheetPr>
  <dimension ref="B2:O16"/>
  <sheetViews>
    <sheetView zoomScaleNormal="100" workbookViewId="0">
      <pane xSplit="5" ySplit="7" topLeftCell="F8" activePane="bottomRight" state="frozen"/>
      <selection pane="topRight" activeCell="C11" sqref="C11"/>
      <selection pane="bottomLeft" activeCell="C11" sqref="C11"/>
      <selection pane="bottomRight" activeCell="G11" sqref="G11"/>
    </sheetView>
  </sheetViews>
  <sheetFormatPr defaultColWidth="9.140625" defaultRowHeight="14.25" x14ac:dyDescent="0.2"/>
  <cols>
    <col min="1" max="1" width="2.85546875" style="25" customWidth="1"/>
    <col min="2" max="2" width="3.85546875" style="25" customWidth="1"/>
    <col min="3" max="3" width="32.5703125" style="25" customWidth="1"/>
    <col min="4" max="4" width="9.140625" style="25"/>
    <col min="5" max="5" width="11.140625" style="25" bestFit="1" customWidth="1"/>
    <col min="6" max="10" width="11.85546875" style="25" customWidth="1"/>
    <col min="11" max="11" width="11.7109375" style="25" customWidth="1"/>
    <col min="12" max="12" width="4" style="25" customWidth="1"/>
    <col min="13" max="16384" width="9.140625" style="25"/>
  </cols>
  <sheetData>
    <row r="2" spans="2:15" ht="24" customHeight="1" x14ac:dyDescent="0.25">
      <c r="B2" s="2" t="s">
        <v>740</v>
      </c>
      <c r="C2" s="3"/>
      <c r="D2" s="3"/>
      <c r="E2" s="4"/>
      <c r="F2" s="4"/>
      <c r="G2" s="4"/>
      <c r="H2" s="4"/>
      <c r="I2" s="4"/>
      <c r="J2" s="4"/>
      <c r="K2" s="684"/>
      <c r="L2" s="682"/>
      <c r="M2" s="683"/>
      <c r="N2" s="683"/>
      <c r="O2" s="683"/>
    </row>
    <row r="3" spans="2:15" x14ac:dyDescent="0.2">
      <c r="B3" s="5" t="s">
        <v>46</v>
      </c>
      <c r="C3" s="5"/>
      <c r="D3" s="682"/>
      <c r="E3" s="682"/>
      <c r="F3" s="682"/>
      <c r="G3" s="682"/>
      <c r="H3" s="682"/>
      <c r="I3" s="682"/>
      <c r="J3" s="682"/>
      <c r="K3" s="682"/>
      <c r="L3" s="682"/>
      <c r="M3" s="683"/>
      <c r="N3" s="683"/>
      <c r="O3" s="683"/>
    </row>
    <row r="4" spans="2:15" x14ac:dyDescent="0.2">
      <c r="B4" s="682"/>
      <c r="C4" s="5"/>
      <c r="D4" s="682"/>
      <c r="E4" s="682"/>
      <c r="F4" s="682"/>
      <c r="G4" s="682"/>
      <c r="H4" s="682"/>
      <c r="I4" s="682"/>
      <c r="J4" s="682"/>
      <c r="K4" s="682"/>
      <c r="L4" s="682"/>
      <c r="M4" s="683"/>
      <c r="N4" s="683"/>
      <c r="O4" s="683"/>
    </row>
    <row r="5" spans="2:15" ht="24" customHeight="1" x14ac:dyDescent="0.2">
      <c r="B5" s="9" t="s">
        <v>741</v>
      </c>
      <c r="C5" s="9"/>
      <c r="D5" s="9"/>
      <c r="E5" s="9"/>
      <c r="F5" s="9"/>
      <c r="G5" s="9"/>
      <c r="H5" s="9"/>
      <c r="I5" s="9"/>
      <c r="J5" s="9"/>
      <c r="K5" s="9"/>
      <c r="L5" s="682"/>
      <c r="M5" s="683"/>
      <c r="N5" s="683"/>
      <c r="O5" s="683"/>
    </row>
    <row r="6" spans="2:15" x14ac:dyDescent="0.2">
      <c r="B6" s="682"/>
      <c r="C6" s="8"/>
      <c r="D6" s="8"/>
      <c r="E6" s="8"/>
      <c r="F6" s="8"/>
      <c r="G6" s="8"/>
      <c r="H6" s="8"/>
      <c r="I6" s="8"/>
      <c r="J6" s="8"/>
      <c r="K6" s="8"/>
      <c r="L6" s="682"/>
      <c r="M6" s="683"/>
      <c r="N6" s="683"/>
      <c r="O6" s="683"/>
    </row>
    <row r="7" spans="2:15" s="61" customFormat="1" ht="33.75" x14ac:dyDescent="0.2">
      <c r="B7" s="686"/>
      <c r="C7" s="56"/>
      <c r="D7" s="57"/>
      <c r="E7" s="57" t="s">
        <v>193</v>
      </c>
      <c r="F7" s="394" t="s">
        <v>196</v>
      </c>
      <c r="G7" s="248" t="s">
        <v>197</v>
      </c>
      <c r="H7" s="248" t="s">
        <v>198</v>
      </c>
      <c r="I7" s="248" t="s">
        <v>199</v>
      </c>
      <c r="J7" s="442" t="s">
        <v>200</v>
      </c>
      <c r="K7" s="312" t="s">
        <v>742</v>
      </c>
      <c r="L7" s="685"/>
      <c r="M7" s="687"/>
      <c r="N7" s="687"/>
      <c r="O7" s="687"/>
    </row>
    <row r="8" spans="2:15" ht="20.100000000000001" customHeight="1" x14ac:dyDescent="0.2">
      <c r="B8" s="8" t="s">
        <v>51</v>
      </c>
      <c r="C8" s="685"/>
      <c r="D8" s="30"/>
      <c r="E8" s="62"/>
      <c r="F8" s="64">
        <f>SUMIFS('Calc| Project Costs '!AU$7:AU$102,'Calc| Project Costs '!$BS$7:$BS$102,'Output| PTRM'!$B8)</f>
        <v>24.389480359727212</v>
      </c>
      <c r="G8" s="64">
        <f>SUMIFS('Calc| Project Costs '!AV$7:AV$102,'Calc| Project Costs '!$BS$7:$BS$102,'Output| PTRM'!$B8)</f>
        <v>33.452411054466374</v>
      </c>
      <c r="H8" s="64">
        <f>SUMIFS('Calc| Project Costs '!AW$7:AW$102,'Calc| Project Costs '!$BS$7:$BS$102,'Output| PTRM'!$B8)</f>
        <v>25.144512422002933</v>
      </c>
      <c r="I8" s="64">
        <f>SUMIFS('Calc| Project Costs '!AX$7:AX$102,'Calc| Project Costs '!$BS$7:$BS$102,'Output| PTRM'!$B8)</f>
        <v>27.582315018396677</v>
      </c>
      <c r="J8" s="65">
        <f>SUMIFS('Calc| Project Costs '!AY$7:AY$102,'Calc| Project Costs '!$BS$7:$BS$102,'Output| PTRM'!$B8)</f>
        <v>24.802518552135659</v>
      </c>
      <c r="K8" s="64">
        <f t="shared" ref="K8:K15" si="0">SUM(F8:J8)</f>
        <v>135.37123740672885</v>
      </c>
      <c r="L8" s="682"/>
      <c r="M8" s="683"/>
      <c r="N8" s="683"/>
      <c r="O8" s="683"/>
    </row>
    <row r="9" spans="2:15" ht="20.100000000000001" customHeight="1" x14ac:dyDescent="0.2">
      <c r="B9" s="8" t="s">
        <v>63</v>
      </c>
      <c r="C9" s="685"/>
      <c r="D9" s="30"/>
      <c r="E9" s="30"/>
      <c r="F9" s="64">
        <f>SUMIFS('Calc| Project Costs '!AU$7:AU$102,'Calc| Project Costs '!$BS$7:$BS$102,'Output| PTRM'!$B9)</f>
        <v>21.479598831926609</v>
      </c>
      <c r="G9" s="64">
        <f>SUMIFS('Calc| Project Costs '!AV$7:AV$102,'Calc| Project Costs '!$BS$7:$BS$102,'Output| PTRM'!$B9)</f>
        <v>21.498406284704778</v>
      </c>
      <c r="H9" s="64">
        <f>SUMIFS('Calc| Project Costs '!AW$7:AW$102,'Calc| Project Costs '!$BS$7:$BS$102,'Output| PTRM'!$B9)</f>
        <v>22.158211529492192</v>
      </c>
      <c r="I9" s="64">
        <f>SUMIFS('Calc| Project Costs '!AX$7:AX$102,'Calc| Project Costs '!$BS$7:$BS$102,'Output| PTRM'!$B9)</f>
        <v>21.578562688958016</v>
      </c>
      <c r="J9" s="65">
        <f>SUMIFS('Calc| Project Costs '!AY$7:AY$102,'Calc| Project Costs '!$BS$7:$BS$102,'Output| PTRM'!$B9)</f>
        <v>20.496221605516112</v>
      </c>
      <c r="K9" s="64">
        <f t="shared" si="0"/>
        <v>107.21100094059771</v>
      </c>
      <c r="L9" s="682"/>
      <c r="M9" s="683"/>
      <c r="N9" s="683"/>
      <c r="O9" s="683"/>
    </row>
    <row r="10" spans="2:15" ht="20.100000000000001" customHeight="1" x14ac:dyDescent="0.2">
      <c r="B10" s="66" t="s">
        <v>69</v>
      </c>
      <c r="C10" s="685"/>
      <c r="D10" s="67"/>
      <c r="E10" s="30"/>
      <c r="F10" s="64">
        <f>SUMIFS('Calc| Project Costs '!AU$7:AU$102,'Calc| Project Costs '!$BS$7:$BS$102,'Output| PTRM'!$B10)</f>
        <v>11.793334587926637</v>
      </c>
      <c r="G10" s="64">
        <f>SUMIFS('Calc| Project Costs '!AV$7:AV$102,'Calc| Project Costs '!$BS$7:$BS$102,'Output| PTRM'!$B10)</f>
        <v>10.299266064438703</v>
      </c>
      <c r="H10" s="64">
        <f>SUMIFS('Calc| Project Costs '!AW$7:AW$102,'Calc| Project Costs '!$BS$7:$BS$102,'Output| PTRM'!$B10)</f>
        <v>10.13279462529276</v>
      </c>
      <c r="I10" s="64">
        <f>SUMIFS('Calc| Project Costs '!AX$7:AX$102,'Calc| Project Costs '!$BS$7:$BS$102,'Output| PTRM'!$B10)</f>
        <v>11.260016140863637</v>
      </c>
      <c r="J10" s="65">
        <f>SUMIFS('Calc| Project Costs '!AY$7:AY$102,'Calc| Project Costs '!$BS$7:$BS$102,'Output| PTRM'!$B10)</f>
        <v>12.067494007761866</v>
      </c>
      <c r="K10" s="64">
        <f t="shared" si="0"/>
        <v>55.552905426283601</v>
      </c>
      <c r="L10" s="682"/>
      <c r="M10" s="683"/>
      <c r="N10" s="683"/>
      <c r="O10" s="683"/>
    </row>
    <row r="11" spans="2:15" ht="20.100000000000001" customHeight="1" x14ac:dyDescent="0.2">
      <c r="B11" s="66" t="s">
        <v>80</v>
      </c>
      <c r="C11" s="685"/>
      <c r="D11" s="30"/>
      <c r="E11" s="30"/>
      <c r="F11" s="64">
        <f>SUMIFS('Calc| Project Costs '!AU$7:AU$102,'Calc| Project Costs '!$BS$7:$BS$102,'Output| PTRM'!$B11)</f>
        <v>1.2797191276797033</v>
      </c>
      <c r="G11" s="64">
        <f>SUMIFS('Calc| Project Costs '!AV$7:AV$102,'Calc| Project Costs '!$BS$7:$BS$102,'Output| PTRM'!$B11)</f>
        <v>0.72122467459336137</v>
      </c>
      <c r="H11" s="64">
        <f>SUMIFS('Calc| Project Costs '!AW$7:AW$102,'Calc| Project Costs '!$BS$7:$BS$102,'Output| PTRM'!$B11)</f>
        <v>0.68230013828687253</v>
      </c>
      <c r="I11" s="64">
        <f>SUMIFS('Calc| Project Costs '!AX$7:AX$102,'Calc| Project Costs '!$BS$7:$BS$102,'Output| PTRM'!$B11)</f>
        <v>0.64840955623850749</v>
      </c>
      <c r="J11" s="65">
        <f>SUMIFS('Calc| Project Costs '!AY$7:AY$102,'Calc| Project Costs '!$BS$7:$BS$102,'Output| PTRM'!$B11)</f>
        <v>0.65789650205699202</v>
      </c>
      <c r="K11" s="64">
        <f t="shared" si="0"/>
        <v>3.9895499988554373</v>
      </c>
      <c r="L11" s="682"/>
      <c r="M11" s="683"/>
      <c r="N11" s="683"/>
      <c r="O11" s="683"/>
    </row>
    <row r="12" spans="2:15" ht="20.100000000000001" customHeight="1" x14ac:dyDescent="0.2">
      <c r="B12" s="66" t="s">
        <v>114</v>
      </c>
      <c r="C12" s="685"/>
      <c r="D12" s="30"/>
      <c r="E12" s="30"/>
      <c r="F12" s="64">
        <f>SUMIFS('Calc| Project Costs '!AU$7:AU$102,'Calc| Project Costs '!$BS$7:$BS$102,'Output| PTRM'!$B12)</f>
        <v>12.332197228094131</v>
      </c>
      <c r="G12" s="64">
        <f>SUMIFS('Calc| Project Costs '!AV$7:AV$102,'Calc| Project Costs '!$BS$7:$BS$102,'Output| PTRM'!$B12)</f>
        <v>39.521558551544622</v>
      </c>
      <c r="H12" s="64">
        <f>SUMIFS('Calc| Project Costs '!AW$7:AW$102,'Calc| Project Costs '!$BS$7:$BS$102,'Output| PTRM'!$B12)</f>
        <v>12.672441879995572</v>
      </c>
      <c r="I12" s="64">
        <f>SUMIFS('Calc| Project Costs '!AX$7:AX$102,'Calc| Project Costs '!$BS$7:$BS$102,'Output| PTRM'!$B12)</f>
        <v>22.540066907109086</v>
      </c>
      <c r="J12" s="65">
        <f>SUMIFS('Calc| Project Costs '!AY$7:AY$102,'Calc| Project Costs '!$BS$7:$BS$102,'Output| PTRM'!$B12)</f>
        <v>9.4405968118700976</v>
      </c>
      <c r="K12" s="64">
        <f t="shared" si="0"/>
        <v>96.506861378613493</v>
      </c>
      <c r="L12" s="682"/>
      <c r="M12" s="683"/>
      <c r="N12" s="683"/>
      <c r="O12" s="683"/>
    </row>
    <row r="13" spans="2:15" ht="20.100000000000001" customHeight="1" x14ac:dyDescent="0.2">
      <c r="B13" s="66" t="s">
        <v>86</v>
      </c>
      <c r="C13" s="685"/>
      <c r="D13" s="30"/>
      <c r="E13" s="30"/>
      <c r="F13" s="64">
        <f>SUMIFS('Calc| Project Costs '!AU$7:AU$102,'Calc| Project Costs '!$BS$7:$BS$102,'Output| PTRM'!$B13)</f>
        <v>18.036855173640976</v>
      </c>
      <c r="G13" s="64">
        <f>SUMIFS('Calc| Project Costs '!AV$7:AV$102,'Calc| Project Costs '!$BS$7:$BS$102,'Output| PTRM'!$B13)</f>
        <v>19.601973059576412</v>
      </c>
      <c r="H13" s="64">
        <f>SUMIFS('Calc| Project Costs '!AW$7:AW$102,'Calc| Project Costs '!$BS$7:$BS$102,'Output| PTRM'!$B13)</f>
        <v>19.329107473947868</v>
      </c>
      <c r="I13" s="64">
        <f>SUMIFS('Calc| Project Costs '!AX$7:AX$102,'Calc| Project Costs '!$BS$7:$BS$102,'Output| PTRM'!$B13)</f>
        <v>20.268808129400465</v>
      </c>
      <c r="J13" s="65">
        <f>SUMIFS('Calc| Project Costs '!AY$7:AY$102,'Calc| Project Costs '!$BS$7:$BS$102,'Output| PTRM'!$B13)</f>
        <v>19.064621632835586</v>
      </c>
      <c r="K13" s="64">
        <f t="shared" si="0"/>
        <v>96.301365469401304</v>
      </c>
      <c r="L13" s="682"/>
      <c r="M13" s="683"/>
      <c r="N13" s="683"/>
      <c r="O13" s="683"/>
    </row>
    <row r="14" spans="2:15" ht="20.100000000000001" customHeight="1" x14ac:dyDescent="0.2">
      <c r="B14" s="66" t="s">
        <v>110</v>
      </c>
      <c r="C14" s="685"/>
      <c r="D14" s="30"/>
      <c r="E14" s="30"/>
      <c r="F14" s="64">
        <f>SUMIFS('Calc| Project Costs '!AU$7:AU$102,'Calc| Project Costs '!$BS$7:$BS$102,'Output| PTRM'!$B14)</f>
        <v>3.5265332114748973</v>
      </c>
      <c r="G14" s="64">
        <f>SUMIFS('Calc| Project Costs '!AV$7:AV$102,'Calc| Project Costs '!$BS$7:$BS$102,'Output| PTRM'!$B14)</f>
        <v>1.0808056173857745</v>
      </c>
      <c r="H14" s="64">
        <f>SUMIFS('Calc| Project Costs '!AW$7:AW$102,'Calc| Project Costs '!$BS$7:$BS$102,'Output| PTRM'!$B14)</f>
        <v>1.3637847682378563</v>
      </c>
      <c r="I14" s="64">
        <f>SUMIFS('Calc| Project Costs '!AX$7:AX$102,'Calc| Project Costs '!$BS$7:$BS$102,'Output| PTRM'!$B14)</f>
        <v>1.5901060963386617</v>
      </c>
      <c r="J14" s="65">
        <f>SUMIFS('Calc| Project Costs '!AY$7:AY$102,'Calc| Project Costs '!$BS$7:$BS$102,'Output| PTRM'!$B14)</f>
        <v>0.4752375566735309</v>
      </c>
      <c r="K14" s="64">
        <f t="shared" si="0"/>
        <v>8.0364672501107215</v>
      </c>
      <c r="L14" s="682"/>
      <c r="M14" s="683"/>
      <c r="N14" s="683"/>
      <c r="O14" s="683"/>
    </row>
    <row r="15" spans="2:15" s="54" customFormat="1" ht="20.100000000000001" customHeight="1" thickBot="1" x14ac:dyDescent="0.25">
      <c r="B15" s="68" t="s">
        <v>561</v>
      </c>
      <c r="C15" s="69"/>
      <c r="D15" s="50"/>
      <c r="E15" s="50">
        <f t="shared" ref="E15" si="1">SUM(E8:E14)</f>
        <v>0</v>
      </c>
      <c r="F15" s="70">
        <f>SUM(F8:F14)</f>
        <v>92.837718520470162</v>
      </c>
      <c r="G15" s="71">
        <f>SUM(G8:G14)</f>
        <v>126.17564530671001</v>
      </c>
      <c r="H15" s="71">
        <f>SUM(H8:H14)</f>
        <v>91.483152837256057</v>
      </c>
      <c r="I15" s="71">
        <f>SUM(I8:I14)</f>
        <v>105.46828453730505</v>
      </c>
      <c r="J15" s="72">
        <f>SUM(J8:J14)</f>
        <v>87.004586668849839</v>
      </c>
      <c r="K15" s="70">
        <f t="shared" si="0"/>
        <v>502.96938787059116</v>
      </c>
      <c r="L15" s="682"/>
      <c r="O15" s="54" t="s">
        <v>743</v>
      </c>
    </row>
    <row r="16" spans="2:15" ht="20.100000000000001" customHeight="1" x14ac:dyDescent="0.2">
      <c r="B16" s="73" t="s">
        <v>234</v>
      </c>
      <c r="C16" s="74"/>
      <c r="D16" s="75"/>
      <c r="E16" s="73"/>
      <c r="F16" s="73">
        <f>F15-'Output| Consolidated Summary'!E63</f>
        <v>0</v>
      </c>
      <c r="G16" s="73">
        <f>G15-'Output| Consolidated Summary'!F63</f>
        <v>0</v>
      </c>
      <c r="H16" s="73">
        <f>H15-'Output| Consolidated Summary'!G63</f>
        <v>0</v>
      </c>
      <c r="I16" s="73">
        <f>I15-'Output| Consolidated Summary'!H63</f>
        <v>0</v>
      </c>
      <c r="J16" s="73">
        <f>J15-'Output| Consolidated Summary'!I63</f>
        <v>0</v>
      </c>
      <c r="K16" s="73">
        <f>K15-'Output| Consolidated Summary'!J63</f>
        <v>0</v>
      </c>
      <c r="L16" s="682"/>
      <c r="M16" s="683"/>
      <c r="N16" s="683"/>
      <c r="O16" s="683"/>
    </row>
  </sheetData>
  <hyperlinks>
    <hyperlink ref="B3" location="Contents!A1" display="Contents!A1" xr:uid="{00000000-0004-0000-10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A650-4BDA-48E9-BCE0-31434C727AC5}">
  <sheetPr>
    <tabColor rgb="FF003C71"/>
  </sheetPr>
  <dimension ref="B1:Y56"/>
  <sheetViews>
    <sheetView topLeftCell="A2" zoomScaleNormal="100" workbookViewId="0">
      <selection activeCell="K22" sqref="K22"/>
    </sheetView>
  </sheetViews>
  <sheetFormatPr defaultColWidth="9.140625" defaultRowHeight="14.25" x14ac:dyDescent="0.2"/>
  <cols>
    <col min="1" max="1" width="2.85546875" style="683" customWidth="1"/>
    <col min="2" max="2" width="3.85546875" style="683" customWidth="1"/>
    <col min="3" max="3" width="32.5703125" style="683" customWidth="1"/>
    <col min="4" max="4" width="9.140625" style="683"/>
    <col min="5" max="5" width="11.140625" style="683" bestFit="1" customWidth="1"/>
    <col min="6" max="10" width="11.85546875" style="683" customWidth="1"/>
    <col min="11" max="21" width="11.7109375" style="683" customWidth="1"/>
    <col min="22" max="22" width="4" style="683" customWidth="1"/>
    <col min="23" max="16384" width="9.140625" style="683"/>
  </cols>
  <sheetData>
    <row r="1" spans="2:22" x14ac:dyDescent="0.2">
      <c r="B1" s="682"/>
      <c r="C1" s="682"/>
      <c r="D1" s="682"/>
      <c r="E1" s="682"/>
      <c r="F1" s="682"/>
      <c r="G1" s="682"/>
      <c r="H1" s="682"/>
      <c r="I1" s="682"/>
      <c r="J1" s="682"/>
      <c r="K1" s="682"/>
      <c r="L1" s="682"/>
      <c r="M1" s="682"/>
      <c r="N1" s="682"/>
      <c r="O1" s="682"/>
      <c r="P1" s="682"/>
      <c r="Q1" s="682"/>
      <c r="R1" s="682"/>
      <c r="S1" s="682"/>
      <c r="T1" s="682"/>
      <c r="U1" s="682"/>
      <c r="V1" s="682"/>
    </row>
    <row r="2" spans="2:22" ht="24" customHeight="1" x14ac:dyDescent="0.25">
      <c r="B2" s="2" t="s">
        <v>740</v>
      </c>
      <c r="C2" s="3"/>
      <c r="D2" s="3"/>
      <c r="E2" s="4"/>
      <c r="F2" s="4"/>
      <c r="G2" s="4"/>
      <c r="H2" s="4"/>
      <c r="I2" s="4"/>
      <c r="J2" s="4"/>
      <c r="K2" s="880"/>
      <c r="L2" s="682"/>
      <c r="M2" s="682"/>
      <c r="N2" s="682"/>
      <c r="O2" s="682"/>
      <c r="P2" s="682"/>
      <c r="Q2" s="682"/>
      <c r="R2" s="682"/>
      <c r="S2" s="682"/>
      <c r="T2" s="682"/>
      <c r="U2" s="682"/>
      <c r="V2" s="682"/>
    </row>
    <row r="3" spans="2:22" x14ac:dyDescent="0.2">
      <c r="B3" s="5" t="s">
        <v>46</v>
      </c>
      <c r="C3" s="5"/>
      <c r="D3" s="682"/>
      <c r="E3" s="682"/>
      <c r="F3" s="682"/>
      <c r="G3" s="682"/>
      <c r="H3" s="682"/>
      <c r="I3" s="682"/>
      <c r="J3" s="682"/>
      <c r="K3" s="682"/>
      <c r="L3" s="682"/>
      <c r="M3" s="682"/>
      <c r="N3" s="682"/>
      <c r="O3" s="682"/>
      <c r="P3" s="682"/>
      <c r="Q3" s="682"/>
      <c r="R3" s="682"/>
      <c r="S3" s="682"/>
      <c r="T3" s="682"/>
      <c r="U3" s="682"/>
      <c r="V3" s="682"/>
    </row>
    <row r="4" spans="2:22" x14ac:dyDescent="0.2">
      <c r="B4" s="682"/>
      <c r="C4" s="5"/>
      <c r="D4" s="682"/>
      <c r="E4" s="682"/>
      <c r="F4" s="682"/>
      <c r="G4" s="682"/>
      <c r="H4" s="682"/>
      <c r="I4" s="682"/>
      <c r="J4" s="682"/>
      <c r="K4" s="682"/>
      <c r="L4" s="682"/>
      <c r="M4" s="682"/>
      <c r="N4" s="682"/>
      <c r="O4" s="682"/>
      <c r="P4" s="682"/>
      <c r="Q4" s="682"/>
      <c r="R4" s="682"/>
      <c r="S4" s="682"/>
      <c r="T4" s="682"/>
      <c r="U4" s="682"/>
      <c r="V4" s="682"/>
    </row>
    <row r="5" spans="2:22" ht="24" customHeight="1" x14ac:dyDescent="0.2">
      <c r="B5" s="9" t="s">
        <v>744</v>
      </c>
      <c r="C5" s="9"/>
      <c r="D5" s="9"/>
      <c r="E5" s="9"/>
      <c r="F5" s="9"/>
      <c r="G5" s="9"/>
      <c r="H5" s="9"/>
      <c r="I5" s="9"/>
      <c r="J5" s="9"/>
      <c r="K5" s="9"/>
      <c r="L5" s="682"/>
      <c r="M5" s="682"/>
      <c r="N5" s="682"/>
      <c r="O5" s="682"/>
      <c r="P5" s="682"/>
      <c r="Q5" s="682"/>
      <c r="R5" s="682"/>
      <c r="S5" s="682"/>
      <c r="T5" s="682"/>
      <c r="U5" s="682"/>
      <c r="V5" s="682"/>
    </row>
    <row r="6" spans="2:22" x14ac:dyDescent="0.2">
      <c r="B6" s="682"/>
      <c r="C6" s="8"/>
      <c r="D6" s="8"/>
      <c r="E6" s="8"/>
      <c r="F6" s="8"/>
      <c r="G6" s="8"/>
      <c r="H6" s="8"/>
      <c r="I6" s="8"/>
      <c r="J6" s="8"/>
      <c r="K6" s="8"/>
      <c r="L6" s="682"/>
      <c r="M6" s="682"/>
      <c r="N6" s="682"/>
      <c r="O6" s="682"/>
      <c r="P6" s="682"/>
      <c r="Q6" s="682"/>
      <c r="R6" s="682"/>
      <c r="S6" s="682"/>
      <c r="T6" s="682"/>
      <c r="U6" s="682"/>
      <c r="V6" s="682"/>
    </row>
    <row r="7" spans="2:22" s="687" customFormat="1" ht="33.75" x14ac:dyDescent="0.2">
      <c r="B7" s="686"/>
      <c r="C7" s="56"/>
      <c r="D7" s="57"/>
      <c r="E7" s="59"/>
      <c r="F7" s="57" t="s">
        <v>196</v>
      </c>
      <c r="G7" s="57" t="s">
        <v>197</v>
      </c>
      <c r="H7" s="57" t="s">
        <v>198</v>
      </c>
      <c r="I7" s="57" t="s">
        <v>199</v>
      </c>
      <c r="J7" s="59" t="s">
        <v>200</v>
      </c>
      <c r="K7" s="312" t="s">
        <v>742</v>
      </c>
      <c r="L7" s="685"/>
      <c r="M7" s="685"/>
      <c r="N7" s="685"/>
      <c r="O7" s="685"/>
      <c r="P7" s="685"/>
      <c r="Q7" s="685"/>
      <c r="R7" s="685"/>
      <c r="S7" s="685"/>
      <c r="T7" s="685"/>
      <c r="U7" s="685"/>
      <c r="V7" s="685"/>
    </row>
    <row r="8" spans="2:22" ht="20.100000000000001" customHeight="1" x14ac:dyDescent="0.2">
      <c r="B8" s="8" t="s">
        <v>461</v>
      </c>
      <c r="C8" s="685"/>
      <c r="D8" s="30"/>
      <c r="E8" s="784"/>
      <c r="F8" s="64">
        <f>SUMIFS('Output| Consolidated Summary'!E$29:E$42,'Output| Consolidated Summary'!$B$29:$B$42,'Output| Charts &amp; Tables'!$B8)</f>
        <v>30.055256631225113</v>
      </c>
      <c r="G8" s="64">
        <f>SUMIFS('Output| Consolidated Summary'!F$29:F$42,'Output| Consolidated Summary'!$B$29:$B$42,'Output| Charts &amp; Tables'!$B8)</f>
        <v>35.097099247117036</v>
      </c>
      <c r="H8" s="64">
        <f>SUMIFS('Output| Consolidated Summary'!G$29:G$42,'Output| Consolidated Summary'!$B$29:$B$42,'Output| Charts &amp; Tables'!$B8)</f>
        <v>30.945491787000723</v>
      </c>
      <c r="I8" s="64">
        <f>SUMIFS('Output| Consolidated Summary'!H$29:H$42,'Output| Consolidated Summary'!$B$29:$B$42,'Output| Charts &amp; Tables'!$B8)</f>
        <v>30.27723473197733</v>
      </c>
      <c r="J8" s="64">
        <f>SUMIFS('Output| Consolidated Summary'!I$29:I$42,'Output| Consolidated Summary'!$B$29:$B$42,'Output| Charts &amp; Tables'!$B8)</f>
        <v>28.590094356472431</v>
      </c>
      <c r="K8" s="64">
        <f>SUM(F8:J8)</f>
        <v>154.96517675379263</v>
      </c>
      <c r="L8" s="682"/>
      <c r="M8" s="682"/>
      <c r="N8" s="682"/>
      <c r="O8" s="682"/>
      <c r="P8" s="682"/>
      <c r="Q8" s="682"/>
      <c r="R8" s="682"/>
      <c r="S8" s="682"/>
      <c r="T8" s="682"/>
      <c r="U8" s="682"/>
      <c r="V8" s="682"/>
    </row>
    <row r="9" spans="2:22" ht="20.100000000000001" customHeight="1" x14ac:dyDescent="0.2">
      <c r="B9" s="8" t="s">
        <v>59</v>
      </c>
      <c r="C9" s="685"/>
      <c r="D9" s="30"/>
      <c r="E9" s="46"/>
      <c r="F9" s="64">
        <f>SUMIFS('Output| Consolidated Summary'!E$29:E$42,'Output| Consolidated Summary'!$B$29:$B$42,'Output| Charts &amp; Tables'!$B9)</f>
        <v>16.611725654187214</v>
      </c>
      <c r="G9" s="64">
        <f>SUMIFS('Output| Consolidated Summary'!F$29:F$42,'Output| Consolidated Summary'!$B$29:$B$42,'Output| Charts &amp; Tables'!$B9)</f>
        <v>16.735520392704355</v>
      </c>
      <c r="H9" s="64">
        <f>SUMIFS('Output| Consolidated Summary'!G$29:G$42,'Output| Consolidated Summary'!$B$29:$B$42,'Output| Charts &amp; Tables'!$B9)</f>
        <v>17.091858228165513</v>
      </c>
      <c r="I9" s="64">
        <f>SUMIFS('Output| Consolidated Summary'!H$29:H$42,'Output| Consolidated Summary'!$B$29:$B$42,'Output| Charts &amp; Tables'!$B9)</f>
        <v>17.272311528288732</v>
      </c>
      <c r="J9" s="64">
        <f>SUMIFS('Output| Consolidated Summary'!I$29:I$42,'Output| Consolidated Summary'!$B$29:$B$42,'Output| Charts &amp; Tables'!$B9)</f>
        <v>17.220174877955976</v>
      </c>
      <c r="K9" s="64">
        <f t="shared" ref="K9:K16" si="0">SUM(F9:J9)</f>
        <v>84.931590681301799</v>
      </c>
      <c r="L9" s="682"/>
      <c r="M9" s="682"/>
      <c r="N9" s="682"/>
      <c r="O9" s="682"/>
      <c r="P9" s="682"/>
      <c r="Q9" s="682"/>
      <c r="R9" s="682"/>
      <c r="S9" s="682"/>
      <c r="T9" s="682"/>
      <c r="U9" s="682"/>
      <c r="V9" s="682"/>
    </row>
    <row r="10" spans="2:22" ht="20.100000000000001" customHeight="1" x14ac:dyDescent="0.2">
      <c r="B10" s="66" t="s">
        <v>57</v>
      </c>
      <c r="C10" s="685"/>
      <c r="D10" s="30"/>
      <c r="E10" s="46"/>
      <c r="F10" s="64">
        <f>SUMIFS('Output| Consolidated Summary'!E$29:E$42,'Output| Consolidated Summary'!$B$29:$B$42,'Output| Charts &amp; Tables'!$B10)</f>
        <v>0</v>
      </c>
      <c r="G10" s="64">
        <f>SUMIFS('Output| Consolidated Summary'!F$29:F$42,'Output| Consolidated Summary'!$B$29:$B$42,'Output| Charts &amp; Tables'!$B10)</f>
        <v>3.9819160208123177</v>
      </c>
      <c r="H10" s="64">
        <f>SUMIFS('Output| Consolidated Summary'!G$29:G$42,'Output| Consolidated Summary'!$B$29:$B$42,'Output| Charts &amp; Tables'!$B10)</f>
        <v>0</v>
      </c>
      <c r="I10" s="64">
        <f>SUMIFS('Output| Consolidated Summary'!H$29:H$42,'Output| Consolidated Summary'!$B$29:$B$42,'Output| Charts &amp; Tables'!$B10)</f>
        <v>2.3972434682528978</v>
      </c>
      <c r="J10" s="64">
        <f>SUMIFS('Output| Consolidated Summary'!I$29:I$42,'Output| Consolidated Summary'!$B$29:$B$42,'Output| Charts &amp; Tables'!$B10)</f>
        <v>0</v>
      </c>
      <c r="K10" s="64">
        <f t="shared" si="0"/>
        <v>6.3791594890652155</v>
      </c>
      <c r="L10" s="682"/>
      <c r="M10" s="682"/>
      <c r="N10" s="682"/>
      <c r="O10" s="682"/>
      <c r="P10" s="682"/>
      <c r="Q10" s="682"/>
      <c r="R10" s="682"/>
      <c r="S10" s="682"/>
      <c r="T10" s="682"/>
      <c r="U10" s="682"/>
      <c r="V10" s="682"/>
    </row>
    <row r="11" spans="2:22" ht="20.100000000000001" customHeight="1" x14ac:dyDescent="0.2">
      <c r="B11" s="66" t="s">
        <v>80</v>
      </c>
      <c r="C11" s="685"/>
      <c r="D11" s="30"/>
      <c r="E11" s="46"/>
      <c r="F11" s="64">
        <f>SUMIFS('Output| Consolidated Summary'!E$29:E$42,'Output| Consolidated Summary'!$B$29:$B$42,'Output| Charts &amp; Tables'!$B11)</f>
        <v>1.2189153175886145</v>
      </c>
      <c r="G11" s="64">
        <f>SUMIFS('Output| Consolidated Summary'!F$29:F$42,'Output| Consolidated Summary'!$B$29:$B$42,'Output| Charts &amp; Tables'!$B11)</f>
        <v>0.69337025148487308</v>
      </c>
      <c r="H11" s="64">
        <f>SUMIFS('Output| Consolidated Summary'!G$29:G$42,'Output| Consolidated Summary'!$B$29:$B$42,'Output| Charts &amp; Tables'!$B11)</f>
        <v>0.64954172836297674</v>
      </c>
      <c r="I11" s="64">
        <f>SUMIFS('Output| Consolidated Summary'!H$29:H$42,'Output| Consolidated Summary'!$B$29:$B$42,'Output| Charts &amp; Tables'!$B11)</f>
        <v>0.62021481302956971</v>
      </c>
      <c r="J11" s="64">
        <f>SUMIFS('Output| Consolidated Summary'!I$29:I$42,'Output| Consolidated Summary'!$B$29:$B$42,'Output| Charts &amp; Tables'!$B11)</f>
        <v>0.62515312549715274</v>
      </c>
      <c r="K11" s="64">
        <f t="shared" si="0"/>
        <v>3.8071952359631869</v>
      </c>
      <c r="L11" s="682"/>
      <c r="M11" s="682"/>
      <c r="N11" s="682"/>
      <c r="O11" s="682"/>
      <c r="P11" s="682"/>
      <c r="Q11" s="682"/>
      <c r="R11" s="682"/>
      <c r="S11" s="682"/>
      <c r="T11" s="682"/>
      <c r="U11" s="682"/>
      <c r="V11" s="682"/>
    </row>
    <row r="12" spans="2:22" ht="20.100000000000001" customHeight="1" x14ac:dyDescent="0.2">
      <c r="B12" s="66" t="s">
        <v>73</v>
      </c>
      <c r="C12" s="685"/>
      <c r="D12" s="30"/>
      <c r="E12" s="46"/>
      <c r="F12" s="64">
        <f>SUMIFS('Output| Consolidated Summary'!E$29:E$42,'Output| Consolidated Summary'!$B$29:$B$42,'Output| Charts &amp; Tables'!$B12)</f>
        <v>8.2556940150508229</v>
      </c>
      <c r="G12" s="64">
        <f>SUMIFS('Output| Consolidated Summary'!F$29:F$42,'Output| Consolidated Summary'!$B$29:$B$42,'Output| Charts &amp; Tables'!$B12)</f>
        <v>6.9155238239206387</v>
      </c>
      <c r="H12" s="64">
        <f>SUMIFS('Output| Consolidated Summary'!G$29:G$42,'Output| Consolidated Summary'!$B$29:$B$42,'Output| Charts &amp; Tables'!$B12)</f>
        <v>6.6405899592575466</v>
      </c>
      <c r="I12" s="64">
        <f>SUMIFS('Output| Consolidated Summary'!H$29:H$42,'Output| Consolidated Summary'!$B$29:$B$42,'Output| Charts &amp; Tables'!$B12)</f>
        <v>7.8468270073947926</v>
      </c>
      <c r="J12" s="64">
        <f>SUMIFS('Output| Consolidated Summary'!I$29:I$42,'Output| Consolidated Summary'!$B$29:$B$42,'Output| Charts &amp; Tables'!$B12)</f>
        <v>8.7008589968069341</v>
      </c>
      <c r="K12" s="64">
        <f t="shared" si="0"/>
        <v>38.359493802430734</v>
      </c>
      <c r="L12" s="682"/>
      <c r="M12" s="682"/>
      <c r="N12" s="682"/>
      <c r="O12" s="682"/>
      <c r="P12" s="682"/>
      <c r="Q12" s="682"/>
      <c r="R12" s="682"/>
      <c r="S12" s="682"/>
      <c r="T12" s="682"/>
      <c r="U12" s="682"/>
      <c r="V12" s="682"/>
    </row>
    <row r="13" spans="2:22" ht="20.100000000000001" customHeight="1" x14ac:dyDescent="0.2">
      <c r="B13" s="66" t="s">
        <v>501</v>
      </c>
      <c r="C13" s="685"/>
      <c r="D13" s="30"/>
      <c r="E13" s="46"/>
      <c r="F13" s="64">
        <f>SUMIFS('Output| Consolidated Summary'!E$29:E$42,'Output| Consolidated Summary'!$B$29:$B$42,'Output| Charts &amp; Tables'!$B13)</f>
        <v>11.746252576612324</v>
      </c>
      <c r="G13" s="64">
        <f>SUMIFS('Output| Consolidated Summary'!F$29:F$42,'Output| Consolidated Summary'!$B$29:$B$42,'Output| Charts &amp; Tables'!$B13)</f>
        <v>37.995196167420289</v>
      </c>
      <c r="H13" s="64">
        <f>SUMIFS('Output| Consolidated Summary'!G$29:G$42,'Output| Consolidated Summary'!$B$29:$B$42,'Output| Charts &amp; Tables'!$B13)</f>
        <v>12.064016023767625</v>
      </c>
      <c r="I13" s="64">
        <f>SUMIFS('Output| Consolidated Summary'!H$29:H$42,'Output| Consolidated Summary'!$B$29:$B$42,'Output| Charts &amp; Tables'!$B13)</f>
        <v>21.559958899378778</v>
      </c>
      <c r="J13" s="64">
        <f>SUMIFS('Output| Consolidated Summary'!I$29:I$42,'Output| Consolidated Summary'!$B$29:$B$42,'Output| Charts &amp; Tables'!$B13)</f>
        <v>8.9707402076866281</v>
      </c>
      <c r="K13" s="64">
        <f t="shared" si="0"/>
        <v>92.336163874865647</v>
      </c>
      <c r="L13" s="682"/>
      <c r="M13" s="682"/>
      <c r="N13" s="682"/>
      <c r="O13" s="682"/>
      <c r="P13" s="682"/>
      <c r="Q13" s="682"/>
      <c r="R13" s="682"/>
      <c r="S13" s="682"/>
      <c r="T13" s="682"/>
      <c r="U13" s="682"/>
      <c r="V13" s="682"/>
    </row>
    <row r="14" spans="2:22" ht="20.100000000000001" customHeight="1" x14ac:dyDescent="0.2">
      <c r="B14" s="66" t="s">
        <v>87</v>
      </c>
      <c r="C14" s="685"/>
      <c r="D14" s="30"/>
      <c r="E14" s="46"/>
      <c r="F14" s="64">
        <f>SUMIFS('Output| Consolidated Summary'!E$29:E$42,'Output| Consolidated Summary'!$B$29:$B$42,'Output| Charts &amp; Tables'!$B14)+SUMIFS('Output| Consolidated Summary'!E$29:E$42,'Output| Consolidated Summary'!$B$29:$B$42,"Regulator")</f>
        <v>17.179862812663291</v>
      </c>
      <c r="G14" s="64">
        <f>SUMIFS('Output| Consolidated Summary'!F$29:F$42,'Output| Consolidated Summary'!$B$29:$B$42,'Output| Charts &amp; Tables'!$B14)+SUMIFS('Output| Consolidated Summary'!F$29:F$42,'Output| Consolidated Summary'!$B$29:$B$42,"Regulator")</f>
        <v>18.844925123480113</v>
      </c>
      <c r="H14" s="64">
        <f>SUMIFS('Output| Consolidated Summary'!G$29:G$42,'Output| Consolidated Summary'!$B$29:$B$42,'Output| Charts &amp; Tables'!$B14)+SUMIFS('Output| Consolidated Summary'!G$29:G$42,'Output| Consolidated Summary'!$B$29:$B$42,"Regulator")</f>
        <v>18.401083587444717</v>
      </c>
      <c r="I14" s="64">
        <f>SUMIFS('Output| Consolidated Summary'!H$29:H$42,'Output| Consolidated Summary'!$B$29:$B$42,'Output| Charts &amp; Tables'!$B14)+SUMIFS('Output| Consolidated Summary'!H$29:H$42,'Output| Consolidated Summary'!$B$29:$B$42,"Regulator")</f>
        <v>19.38746109362441</v>
      </c>
      <c r="J14" s="64">
        <f>SUMIFS('Output| Consolidated Summary'!I$29:I$42,'Output| Consolidated Summary'!$B$29:$B$42,'Output| Charts &amp; Tables'!$B14)+SUMIFS('Output| Consolidated Summary'!I$29:I$42,'Output| Consolidated Summary'!$B$29:$B$42,"Regulator")</f>
        <v>18.115779249355764</v>
      </c>
      <c r="K14" s="64">
        <f t="shared" si="0"/>
        <v>91.929111866568292</v>
      </c>
      <c r="L14" s="682"/>
      <c r="M14" s="682"/>
      <c r="N14" s="682"/>
      <c r="O14" s="682"/>
      <c r="P14" s="682"/>
      <c r="Q14" s="682"/>
      <c r="R14" s="682"/>
      <c r="S14" s="682"/>
      <c r="T14" s="682"/>
      <c r="U14" s="682"/>
      <c r="V14" s="682"/>
    </row>
    <row r="15" spans="2:22" ht="20.100000000000001" customHeight="1" x14ac:dyDescent="0.2">
      <c r="B15" s="66" t="s">
        <v>111</v>
      </c>
      <c r="C15" s="685"/>
      <c r="D15" s="30"/>
      <c r="E15" s="46"/>
      <c r="F15" s="64">
        <f>SUMIFS('Output| Consolidated Summary'!E$29:E$42,'Output| Consolidated Summary'!$B$29:$B$42,'Output| Charts &amp; Tables'!$B15)</f>
        <v>3.3589756193185463</v>
      </c>
      <c r="G15" s="64">
        <f>SUMIFS('Output| Consolidated Summary'!F$29:F$42,'Output| Consolidated Summary'!$B$29:$B$42,'Output| Charts &amp; Tables'!$B15)</f>
        <v>1.0390638162172716</v>
      </c>
      <c r="H15" s="64">
        <f>SUMIFS('Output| Consolidated Summary'!G$29:G$42,'Output| Consolidated Summary'!$B$29:$B$42,'Output| Charts &amp; Tables'!$B15)</f>
        <v>1.2983071023559873</v>
      </c>
      <c r="I15" s="64">
        <f>SUMIFS('Output| Consolidated Summary'!H$29:H$42,'Output| Consolidated Summary'!$B$29:$B$42,'Output| Charts &amp; Tables'!$B15)</f>
        <v>1.5209636344025457</v>
      </c>
      <c r="J15" s="64">
        <f>SUMIFS('Output| Consolidated Summary'!I$29:I$42,'Output| Consolidated Summary'!$B$29:$B$42,'Output| Charts &amp; Tables'!$B15)</f>
        <v>0.45158507908034345</v>
      </c>
      <c r="K15" s="64">
        <f t="shared" si="0"/>
        <v>7.6688952513746944</v>
      </c>
      <c r="L15" s="682"/>
      <c r="M15" s="682"/>
      <c r="N15" s="682"/>
      <c r="O15" s="682"/>
      <c r="P15" s="682"/>
      <c r="Q15" s="682"/>
      <c r="R15" s="682"/>
      <c r="S15" s="682"/>
      <c r="T15" s="682"/>
      <c r="U15" s="682"/>
      <c r="V15" s="682"/>
    </row>
    <row r="16" spans="2:22" ht="20.100000000000001" customHeight="1" x14ac:dyDescent="0.2">
      <c r="B16" s="66" t="s">
        <v>32</v>
      </c>
      <c r="C16" s="685"/>
      <c r="D16" s="30"/>
      <c r="E16" s="46"/>
      <c r="F16" s="64">
        <f>'Output| Consolidated Summary'!E103</f>
        <v>4.4110358938242387</v>
      </c>
      <c r="G16" s="64">
        <f>'Output| Consolidated Summary'!F103</f>
        <v>4.8730304635531381</v>
      </c>
      <c r="H16" s="64">
        <f>'Output| Consolidated Summary'!G103</f>
        <v>4.3922644209009638</v>
      </c>
      <c r="I16" s="64">
        <f>'Output| Consolidated Summary'!H103</f>
        <v>4.5860693609559897</v>
      </c>
      <c r="J16" s="64">
        <f>'Output| Consolidated Summary'!I103</f>
        <v>4.3302007759946086</v>
      </c>
      <c r="K16" s="64">
        <f t="shared" si="0"/>
        <v>22.592600915228939</v>
      </c>
      <c r="L16" s="682"/>
      <c r="M16" s="682"/>
      <c r="N16" s="682"/>
      <c r="O16" s="682"/>
      <c r="P16" s="682"/>
      <c r="Q16" s="682"/>
      <c r="R16" s="682"/>
      <c r="S16" s="682"/>
      <c r="T16" s="682"/>
      <c r="U16" s="682"/>
      <c r="V16" s="682"/>
    </row>
    <row r="17" spans="2:25" s="54" customFormat="1" ht="20.100000000000001" customHeight="1" thickBot="1" x14ac:dyDescent="0.25">
      <c r="B17" s="68" t="s">
        <v>561</v>
      </c>
      <c r="C17" s="69"/>
      <c r="D17" s="50"/>
      <c r="E17" s="51"/>
      <c r="F17" s="71">
        <f>SUM(F8:F16)</f>
        <v>92.837718520470162</v>
      </c>
      <c r="G17" s="71">
        <f t="shared" ref="G17:J17" si="1">SUM(G8:G16)</f>
        <v>126.17564530671002</v>
      </c>
      <c r="H17" s="71">
        <f t="shared" si="1"/>
        <v>91.483152837256057</v>
      </c>
      <c r="I17" s="71">
        <f t="shared" si="1"/>
        <v>105.46828453730504</v>
      </c>
      <c r="J17" s="71">
        <f t="shared" si="1"/>
        <v>87.004586668849839</v>
      </c>
      <c r="K17" s="71">
        <f t="shared" ref="K17" si="2">SUM(F17:J17)</f>
        <v>502.96938787059105</v>
      </c>
      <c r="L17" s="682"/>
      <c r="M17" s="682"/>
      <c r="N17" s="682"/>
      <c r="O17" s="682"/>
      <c r="P17" s="682"/>
      <c r="Q17" s="682"/>
      <c r="R17" s="682"/>
      <c r="S17" s="682"/>
      <c r="T17" s="682"/>
      <c r="U17" s="682"/>
      <c r="V17" s="682"/>
      <c r="Y17" s="54" t="s">
        <v>743</v>
      </c>
    </row>
    <row r="18" spans="2:25" ht="20.100000000000001" customHeight="1" x14ac:dyDescent="0.2">
      <c r="B18" s="73" t="s">
        <v>234</v>
      </c>
      <c r="C18" s="74"/>
      <c r="D18" s="75"/>
      <c r="E18" s="73"/>
      <c r="F18" s="781">
        <f>'Output| Consolidated Summary'!E63-'Output| Charts &amp; Tables'!F17</f>
        <v>0</v>
      </c>
      <c r="G18" s="781">
        <f>'Output| Consolidated Summary'!F63-'Output| Charts &amp; Tables'!G17</f>
        <v>0</v>
      </c>
      <c r="H18" s="781">
        <f>'Output| Consolidated Summary'!G63-'Output| Charts &amp; Tables'!H17</f>
        <v>0</v>
      </c>
      <c r="I18" s="781">
        <f>'Output| Consolidated Summary'!H63-'Output| Charts &amp; Tables'!I17</f>
        <v>0</v>
      </c>
      <c r="J18" s="781">
        <f>'Output| Consolidated Summary'!I63-'Output| Charts &amp; Tables'!J17</f>
        <v>0</v>
      </c>
      <c r="K18" s="781">
        <f>'Output| Consolidated Summary'!J63-'Output| Charts &amp; Tables'!K17</f>
        <v>0</v>
      </c>
      <c r="L18" s="682"/>
      <c r="M18" s="682"/>
      <c r="N18" s="682"/>
      <c r="O18" s="682"/>
      <c r="P18" s="682"/>
      <c r="Q18" s="682"/>
      <c r="R18" s="682"/>
      <c r="S18" s="682"/>
      <c r="T18" s="682"/>
      <c r="U18" s="682"/>
      <c r="V18" s="682"/>
    </row>
    <row r="19" spans="2:25" ht="20.100000000000001" customHeight="1" x14ac:dyDescent="0.2">
      <c r="B19" s="682"/>
      <c r="C19" s="5"/>
      <c r="D19" s="682"/>
      <c r="E19" s="682"/>
      <c r="F19" s="682"/>
      <c r="G19" s="682"/>
      <c r="H19" s="682"/>
      <c r="I19" s="682"/>
      <c r="J19" s="682"/>
      <c r="K19" s="682"/>
      <c r="L19" s="682"/>
      <c r="M19" s="682"/>
      <c r="N19" s="682"/>
      <c r="O19" s="682"/>
      <c r="P19" s="682"/>
      <c r="Q19" s="682"/>
      <c r="R19" s="682"/>
      <c r="S19" s="682"/>
      <c r="T19" s="682"/>
      <c r="U19" s="682"/>
      <c r="V19" s="682"/>
    </row>
    <row r="20" spans="2:25" ht="20.100000000000001" customHeight="1" x14ac:dyDescent="0.2">
      <c r="B20" s="9" t="s">
        <v>745</v>
      </c>
      <c r="C20" s="9"/>
      <c r="D20" s="9"/>
      <c r="E20" s="9"/>
      <c r="F20" s="9"/>
      <c r="G20" s="9"/>
      <c r="H20" s="9"/>
      <c r="I20" s="9"/>
      <c r="J20" s="9"/>
      <c r="K20" s="9"/>
      <c r="L20" s="682"/>
      <c r="M20" s="682"/>
      <c r="N20" s="682"/>
      <c r="O20" s="682"/>
      <c r="P20" s="682"/>
      <c r="Q20" s="682"/>
      <c r="R20" s="682"/>
      <c r="S20" s="682"/>
      <c r="T20" s="682"/>
      <c r="U20" s="682"/>
      <c r="V20" s="682"/>
    </row>
    <row r="21" spans="2:25" s="687" customFormat="1" ht="36.6" customHeight="1" x14ac:dyDescent="0.2">
      <c r="B21" s="686"/>
      <c r="C21" s="56"/>
      <c r="D21" s="57"/>
      <c r="E21" s="785"/>
      <c r="F21" s="312" t="s">
        <v>220</v>
      </c>
      <c r="G21" s="312" t="s">
        <v>746</v>
      </c>
      <c r="H21" s="248"/>
      <c r="I21" s="248"/>
      <c r="J21" s="248"/>
      <c r="K21" s="688"/>
      <c r="L21" s="682"/>
      <c r="M21" s="682"/>
      <c r="N21" s="682"/>
      <c r="O21" s="682"/>
      <c r="P21" s="682"/>
      <c r="Q21" s="682"/>
      <c r="R21" s="682"/>
      <c r="S21" s="682"/>
      <c r="T21" s="682"/>
      <c r="U21" s="682"/>
      <c r="V21" s="682"/>
      <c r="Y21" s="683"/>
    </row>
    <row r="22" spans="2:25" ht="20.100000000000001" customHeight="1" x14ac:dyDescent="0.2">
      <c r="B22" s="66" t="s">
        <v>462</v>
      </c>
      <c r="C22" s="66"/>
      <c r="D22" s="682"/>
      <c r="E22" s="786"/>
      <c r="F22" s="64">
        <f>SUMIFS('Calc| Project Costs '!$AZ$7:$AZ$102,'Calc| Project Costs '!$BT$7:$BT$102,'Output| Charts &amp; Tables'!$B22)</f>
        <v>215.12541155462787</v>
      </c>
      <c r="G22" s="339">
        <f>F22/$F$26</f>
        <v>0.42771074491312261</v>
      </c>
      <c r="H22" s="682"/>
      <c r="I22" s="682"/>
      <c r="J22" s="682"/>
      <c r="K22" s="682"/>
      <c r="L22" s="682"/>
      <c r="M22" s="682"/>
      <c r="N22" s="682"/>
      <c r="O22" s="682"/>
      <c r="P22" s="682"/>
      <c r="Q22" s="682"/>
      <c r="R22" s="682"/>
      <c r="S22" s="682"/>
      <c r="T22" s="682"/>
      <c r="U22" s="682"/>
      <c r="V22" s="682"/>
    </row>
    <row r="23" spans="2:25" ht="20.100000000000001" customHeight="1" x14ac:dyDescent="0.2">
      <c r="B23" s="66" t="s">
        <v>497</v>
      </c>
      <c r="C23" s="66"/>
      <c r="D23" s="682"/>
      <c r="E23" s="786"/>
      <c r="F23" s="64">
        <f>SUMIFS('Calc| Project Costs '!$AZ$7:$AZ$102,'Calc| Project Costs '!$BT$7:$BT$102,'Output| Charts &amp; Tables'!$B23)</f>
        <v>14.511625809013513</v>
      </c>
      <c r="G23" s="339">
        <f t="shared" ref="G23:G26" si="3">F23/$F$26</f>
        <v>2.8851906614935387E-2</v>
      </c>
      <c r="H23" s="682"/>
      <c r="I23" s="682"/>
      <c r="J23" s="682"/>
      <c r="K23" s="682"/>
      <c r="L23" s="682"/>
      <c r="M23" s="682"/>
      <c r="N23" s="682"/>
      <c r="O23" s="682"/>
      <c r="P23" s="682"/>
      <c r="Q23" s="682"/>
      <c r="R23" s="682"/>
      <c r="S23" s="682"/>
      <c r="T23" s="682"/>
      <c r="U23" s="682"/>
      <c r="V23" s="682"/>
    </row>
    <row r="24" spans="2:25" ht="20.100000000000001" customHeight="1" x14ac:dyDescent="0.2">
      <c r="B24" s="66" t="s">
        <v>465</v>
      </c>
      <c r="C24" s="66"/>
      <c r="D24" s="682"/>
      <c r="E24" s="786"/>
      <c r="F24" s="64">
        <f>SUMIFS('Calc| Project Costs '!$AZ$7:$AZ$102,'Calc| Project Costs '!$BT$7:$BT$102,'Output| Charts &amp; Tables'!$B24)</f>
        <v>240.85331046195915</v>
      </c>
      <c r="G24" s="339">
        <f t="shared" si="3"/>
        <v>0.4788627623674151</v>
      </c>
      <c r="H24" s="682"/>
      <c r="I24" s="682"/>
      <c r="J24" s="682"/>
      <c r="K24" s="682"/>
      <c r="L24" s="682"/>
      <c r="M24" s="682"/>
      <c r="N24" s="682"/>
      <c r="O24" s="682"/>
      <c r="P24" s="682"/>
      <c r="Q24" s="682"/>
      <c r="R24" s="682"/>
      <c r="S24" s="682"/>
      <c r="T24" s="682"/>
      <c r="U24" s="682"/>
      <c r="V24" s="682"/>
    </row>
    <row r="25" spans="2:25" ht="20.100000000000001" customHeight="1" x14ac:dyDescent="0.2">
      <c r="B25" s="66" t="s">
        <v>467</v>
      </c>
      <c r="C25" s="66"/>
      <c r="D25" s="682"/>
      <c r="E25" s="786"/>
      <c r="F25" s="64">
        <f>SUMIFS('Calc| Project Costs '!$AZ$7:$AZ$102,'Calc| Project Costs '!$BT$7:$BT$102,'Output| Charts &amp; Tables'!$B25)</f>
        <v>32.47904004499064</v>
      </c>
      <c r="G25" s="339">
        <f t="shared" si="3"/>
        <v>6.4574586104526821E-2</v>
      </c>
      <c r="H25" s="682"/>
      <c r="I25" s="682"/>
      <c r="J25" s="682"/>
      <c r="K25" s="682"/>
      <c r="L25" s="682"/>
      <c r="M25" s="682"/>
      <c r="N25" s="682"/>
      <c r="O25" s="682"/>
      <c r="P25" s="682"/>
      <c r="Q25" s="682"/>
      <c r="R25" s="682"/>
      <c r="S25" s="682"/>
      <c r="T25" s="682"/>
      <c r="U25" s="682"/>
      <c r="V25" s="682"/>
    </row>
    <row r="26" spans="2:25" ht="20.100000000000001" customHeight="1" thickBot="1" x14ac:dyDescent="0.25">
      <c r="B26" s="68" t="s">
        <v>561</v>
      </c>
      <c r="C26" s="68"/>
      <c r="D26" s="68"/>
      <c r="E26" s="787"/>
      <c r="F26" s="71">
        <f>SUM(F22:F25)</f>
        <v>502.96938787059122</v>
      </c>
      <c r="G26" s="689">
        <f t="shared" si="3"/>
        <v>1</v>
      </c>
      <c r="H26" s="682"/>
      <c r="I26" s="682"/>
      <c r="J26" s="682"/>
      <c r="K26" s="682"/>
      <c r="L26" s="682"/>
      <c r="M26" s="682"/>
      <c r="N26" s="682"/>
      <c r="O26" s="682"/>
      <c r="P26" s="682"/>
      <c r="Q26" s="682"/>
      <c r="R26" s="682"/>
      <c r="S26" s="682"/>
      <c r="T26" s="682"/>
      <c r="U26" s="682"/>
      <c r="V26" s="682"/>
    </row>
    <row r="27" spans="2:25" x14ac:dyDescent="0.2">
      <c r="B27" s="682"/>
      <c r="C27" s="682"/>
      <c r="D27" s="682"/>
      <c r="E27" s="682"/>
      <c r="F27" s="682"/>
      <c r="G27" s="682"/>
      <c r="H27" s="682"/>
      <c r="I27" s="682"/>
      <c r="J27" s="682"/>
      <c r="K27" s="682"/>
      <c r="L27" s="682"/>
      <c r="M27" s="682"/>
      <c r="N27" s="682"/>
      <c r="O27" s="682"/>
      <c r="P27" s="682"/>
      <c r="Q27" s="682"/>
      <c r="R27" s="682"/>
      <c r="S27" s="682"/>
      <c r="T27" s="682"/>
      <c r="U27" s="682"/>
      <c r="V27" s="682"/>
    </row>
    <row r="28" spans="2:25" x14ac:dyDescent="0.2">
      <c r="B28" s="682"/>
      <c r="C28" s="682"/>
      <c r="D28" s="682"/>
      <c r="E28" s="682"/>
      <c r="F28" s="682"/>
      <c r="G28" s="682"/>
      <c r="H28" s="682"/>
      <c r="I28" s="682"/>
      <c r="J28" s="682"/>
      <c r="K28" s="682"/>
      <c r="L28" s="682"/>
      <c r="M28" s="682"/>
      <c r="N28" s="682"/>
      <c r="O28" s="682"/>
      <c r="P28" s="682"/>
      <c r="Q28" s="682"/>
      <c r="R28" s="682"/>
      <c r="S28" s="682"/>
      <c r="T28" s="682"/>
      <c r="U28" s="682"/>
      <c r="V28" s="682"/>
    </row>
    <row r="29" spans="2:25" x14ac:dyDescent="0.2">
      <c r="B29" s="682"/>
      <c r="C29" s="682"/>
      <c r="D29" s="682"/>
      <c r="E29" s="682"/>
      <c r="F29" s="682"/>
      <c r="G29" s="682"/>
      <c r="H29" s="682"/>
      <c r="I29" s="682"/>
      <c r="J29" s="682"/>
      <c r="K29" s="682"/>
      <c r="L29" s="682"/>
      <c r="M29" s="682"/>
      <c r="N29" s="682"/>
      <c r="O29" s="682"/>
      <c r="P29" s="682"/>
      <c r="Q29" s="682"/>
      <c r="R29" s="682"/>
      <c r="S29" s="682"/>
      <c r="T29" s="682"/>
      <c r="U29" s="682"/>
      <c r="V29" s="682"/>
    </row>
    <row r="30" spans="2:25" x14ac:dyDescent="0.2">
      <c r="B30" s="682"/>
      <c r="C30" s="682"/>
      <c r="D30" s="682"/>
      <c r="E30" s="682"/>
      <c r="F30" s="682"/>
      <c r="G30" s="682"/>
      <c r="H30" s="682"/>
      <c r="I30" s="682"/>
      <c r="J30" s="682"/>
      <c r="K30" s="682"/>
      <c r="L30" s="682"/>
      <c r="M30" s="682"/>
      <c r="N30" s="682"/>
      <c r="O30" s="682"/>
      <c r="P30" s="682"/>
      <c r="Q30" s="682"/>
      <c r="R30" s="682"/>
      <c r="S30" s="682"/>
      <c r="T30" s="682"/>
      <c r="U30" s="682"/>
      <c r="V30" s="682"/>
    </row>
    <row r="31" spans="2:25" x14ac:dyDescent="0.2">
      <c r="B31" s="682"/>
      <c r="C31" s="682"/>
      <c r="D31" s="682"/>
      <c r="E31" s="682"/>
      <c r="F31" s="682"/>
      <c r="G31" s="682"/>
      <c r="H31" s="682"/>
      <c r="I31" s="682"/>
      <c r="J31" s="682"/>
      <c r="K31" s="682"/>
      <c r="L31" s="682"/>
      <c r="M31" s="682"/>
      <c r="N31" s="682"/>
      <c r="O31" s="682"/>
      <c r="P31" s="682"/>
      <c r="Q31" s="682"/>
      <c r="R31" s="682"/>
      <c r="S31" s="682"/>
      <c r="T31" s="682"/>
      <c r="U31" s="682"/>
      <c r="V31" s="682"/>
    </row>
    <row r="32" spans="2:25" x14ac:dyDescent="0.2">
      <c r="B32" s="682"/>
      <c r="C32" s="682"/>
      <c r="D32" s="682"/>
      <c r="E32" s="682"/>
      <c r="F32" s="682"/>
      <c r="G32" s="682"/>
      <c r="H32" s="682"/>
      <c r="I32" s="682"/>
      <c r="J32" s="682"/>
      <c r="K32" s="682"/>
      <c r="L32" s="682"/>
      <c r="M32" s="682"/>
      <c r="N32" s="682"/>
      <c r="O32" s="682"/>
      <c r="P32" s="682"/>
      <c r="Q32" s="682"/>
      <c r="R32" s="682"/>
      <c r="S32" s="682"/>
      <c r="T32" s="682"/>
      <c r="U32" s="682"/>
      <c r="V32" s="682"/>
    </row>
    <row r="33" spans="2:22" x14ac:dyDescent="0.2">
      <c r="B33" s="682"/>
      <c r="C33" s="682"/>
      <c r="D33" s="682"/>
      <c r="E33" s="682"/>
      <c r="F33" s="682"/>
      <c r="G33" s="682"/>
      <c r="H33" s="682"/>
      <c r="I33" s="682"/>
      <c r="J33" s="682"/>
      <c r="K33" s="682"/>
      <c r="L33" s="682"/>
      <c r="M33" s="682"/>
      <c r="N33" s="682"/>
      <c r="O33" s="682"/>
      <c r="P33" s="682"/>
      <c r="Q33" s="682"/>
      <c r="R33" s="682"/>
      <c r="S33" s="682"/>
      <c r="T33" s="682"/>
      <c r="U33" s="682"/>
      <c r="V33" s="682"/>
    </row>
    <row r="34" spans="2:22" x14ac:dyDescent="0.2">
      <c r="B34" s="682"/>
      <c r="C34" s="682"/>
      <c r="D34" s="682"/>
      <c r="E34" s="682"/>
      <c r="F34" s="682"/>
      <c r="G34" s="682"/>
      <c r="H34" s="682"/>
      <c r="I34" s="682"/>
      <c r="J34" s="682"/>
      <c r="K34" s="682"/>
      <c r="L34" s="682"/>
      <c r="M34" s="682"/>
      <c r="N34" s="682"/>
      <c r="O34" s="682"/>
      <c r="P34" s="682"/>
      <c r="Q34" s="682"/>
      <c r="R34" s="682"/>
      <c r="S34" s="682"/>
      <c r="T34" s="682"/>
      <c r="U34" s="682"/>
      <c r="V34" s="682"/>
    </row>
    <row r="35" spans="2:22" x14ac:dyDescent="0.2">
      <c r="B35" s="682"/>
      <c r="C35" s="682"/>
      <c r="D35" s="682"/>
      <c r="E35" s="682"/>
      <c r="F35" s="682"/>
      <c r="G35" s="682"/>
      <c r="H35" s="682"/>
      <c r="I35" s="682"/>
      <c r="J35" s="682"/>
      <c r="K35" s="682"/>
      <c r="L35" s="682"/>
      <c r="M35" s="682"/>
      <c r="N35" s="682"/>
      <c r="O35" s="682"/>
      <c r="P35" s="682"/>
      <c r="Q35" s="682"/>
      <c r="R35" s="682"/>
      <c r="S35" s="682"/>
      <c r="T35" s="682"/>
      <c r="U35" s="682"/>
      <c r="V35" s="682"/>
    </row>
    <row r="36" spans="2:22" x14ac:dyDescent="0.2">
      <c r="B36" s="682"/>
      <c r="C36" s="682"/>
      <c r="D36" s="682"/>
      <c r="E36" s="682"/>
      <c r="F36" s="682"/>
      <c r="G36" s="682"/>
      <c r="H36" s="682"/>
      <c r="I36" s="682"/>
      <c r="J36" s="682"/>
      <c r="K36" s="682"/>
      <c r="L36" s="682"/>
      <c r="M36" s="682"/>
      <c r="N36" s="682"/>
      <c r="O36" s="682"/>
      <c r="P36" s="682"/>
      <c r="Q36" s="682"/>
      <c r="R36" s="682"/>
      <c r="S36" s="682"/>
      <c r="T36" s="682"/>
      <c r="U36" s="682"/>
      <c r="V36" s="682"/>
    </row>
    <row r="37" spans="2:22" x14ac:dyDescent="0.2">
      <c r="B37" s="682"/>
      <c r="C37" s="682"/>
      <c r="D37" s="682"/>
      <c r="E37" s="682"/>
      <c r="F37" s="682"/>
      <c r="G37" s="682"/>
      <c r="H37" s="682"/>
      <c r="I37" s="682"/>
      <c r="J37" s="682"/>
      <c r="K37" s="682"/>
      <c r="L37" s="682"/>
      <c r="M37" s="682"/>
      <c r="N37" s="682"/>
      <c r="O37" s="682"/>
      <c r="P37" s="682"/>
      <c r="Q37" s="682"/>
      <c r="R37" s="682"/>
      <c r="S37" s="682"/>
      <c r="T37" s="682"/>
      <c r="U37" s="682"/>
      <c r="V37" s="682"/>
    </row>
    <row r="38" spans="2:22" x14ac:dyDescent="0.2">
      <c r="B38" s="682"/>
      <c r="C38" s="682"/>
      <c r="D38" s="682"/>
      <c r="E38" s="682"/>
      <c r="F38" s="682"/>
      <c r="G38" s="682"/>
      <c r="H38" s="682"/>
      <c r="I38" s="682"/>
      <c r="J38" s="682"/>
      <c r="K38" s="682"/>
      <c r="L38" s="682"/>
      <c r="M38" s="682"/>
      <c r="N38" s="682"/>
      <c r="O38" s="682"/>
      <c r="P38" s="682"/>
      <c r="Q38" s="682"/>
      <c r="R38" s="682"/>
      <c r="S38" s="682"/>
      <c r="T38" s="682"/>
      <c r="U38" s="682"/>
      <c r="V38" s="682"/>
    </row>
    <row r="39" spans="2:22" x14ac:dyDescent="0.2">
      <c r="B39" s="682"/>
      <c r="C39" s="682"/>
      <c r="D39" s="682"/>
      <c r="E39" s="682"/>
      <c r="F39" s="682"/>
      <c r="G39" s="682"/>
      <c r="H39" s="682"/>
      <c r="I39" s="682"/>
      <c r="J39" s="682"/>
      <c r="K39" s="682"/>
      <c r="L39" s="682"/>
      <c r="M39" s="682"/>
      <c r="N39" s="682"/>
      <c r="O39" s="682"/>
      <c r="P39" s="682"/>
      <c r="Q39" s="682"/>
      <c r="R39" s="682"/>
      <c r="S39" s="682"/>
      <c r="T39" s="682"/>
      <c r="U39" s="682"/>
      <c r="V39" s="682"/>
    </row>
    <row r="40" spans="2:22" x14ac:dyDescent="0.2">
      <c r="B40" s="682"/>
      <c r="C40" s="682"/>
      <c r="D40" s="682"/>
      <c r="E40" s="682"/>
      <c r="F40" s="682"/>
      <c r="G40" s="682"/>
      <c r="H40" s="682"/>
      <c r="I40" s="682"/>
      <c r="J40" s="682"/>
      <c r="K40" s="682"/>
      <c r="L40" s="682"/>
      <c r="M40" s="682"/>
      <c r="N40" s="682"/>
      <c r="O40" s="682"/>
      <c r="P40" s="682"/>
      <c r="Q40" s="682"/>
      <c r="R40" s="682"/>
      <c r="S40" s="682"/>
      <c r="T40" s="682"/>
      <c r="U40" s="682"/>
      <c r="V40" s="682"/>
    </row>
    <row r="41" spans="2:22" x14ac:dyDescent="0.2">
      <c r="B41" s="682"/>
      <c r="C41" s="682"/>
      <c r="D41" s="682"/>
      <c r="E41" s="682"/>
      <c r="F41" s="682"/>
      <c r="G41" s="682"/>
      <c r="H41" s="682"/>
      <c r="I41" s="682"/>
      <c r="J41" s="682"/>
      <c r="K41" s="682"/>
      <c r="L41" s="682"/>
      <c r="M41" s="682"/>
      <c r="N41" s="682"/>
      <c r="O41" s="682"/>
      <c r="P41" s="682"/>
      <c r="Q41" s="682"/>
      <c r="R41" s="682"/>
      <c r="S41" s="682"/>
      <c r="T41" s="682"/>
      <c r="U41" s="682"/>
      <c r="V41" s="682"/>
    </row>
    <row r="42" spans="2:22" x14ac:dyDescent="0.2">
      <c r="B42" s="682"/>
      <c r="C42" s="682"/>
      <c r="D42" s="682"/>
      <c r="E42" s="682"/>
      <c r="F42" s="682"/>
      <c r="G42" s="682"/>
      <c r="H42" s="682"/>
      <c r="I42" s="682"/>
      <c r="J42" s="682"/>
      <c r="K42" s="682"/>
      <c r="L42" s="682"/>
      <c r="M42" s="682"/>
      <c r="N42" s="682"/>
      <c r="O42" s="682"/>
      <c r="P42" s="682"/>
      <c r="Q42" s="682"/>
      <c r="R42" s="682"/>
      <c r="S42" s="682"/>
      <c r="T42" s="682"/>
      <c r="U42" s="682"/>
      <c r="V42" s="682"/>
    </row>
    <row r="43" spans="2:22" x14ac:dyDescent="0.2">
      <c r="B43" s="682"/>
      <c r="C43" s="682"/>
      <c r="D43" s="682"/>
      <c r="E43" s="682"/>
      <c r="F43" s="682"/>
      <c r="G43" s="682"/>
      <c r="H43" s="682"/>
      <c r="I43" s="682"/>
      <c r="J43" s="682"/>
      <c r="K43" s="682"/>
      <c r="L43" s="682"/>
      <c r="M43" s="682"/>
      <c r="N43" s="682"/>
      <c r="O43" s="682"/>
      <c r="P43" s="682"/>
      <c r="Q43" s="682"/>
      <c r="R43" s="682"/>
      <c r="S43" s="682"/>
      <c r="T43" s="682"/>
      <c r="U43" s="682"/>
      <c r="V43" s="682"/>
    </row>
    <row r="44" spans="2:22" x14ac:dyDescent="0.2">
      <c r="B44" s="682"/>
      <c r="C44" s="682"/>
      <c r="D44" s="682"/>
      <c r="E44" s="682"/>
      <c r="F44" s="682"/>
      <c r="G44" s="682"/>
      <c r="H44" s="682"/>
      <c r="I44" s="682"/>
      <c r="J44" s="682"/>
      <c r="K44" s="682"/>
      <c r="L44" s="682"/>
      <c r="M44" s="682"/>
      <c r="N44" s="682"/>
      <c r="O44" s="682"/>
      <c r="P44" s="682"/>
      <c r="Q44" s="682"/>
      <c r="R44" s="682"/>
      <c r="S44" s="682"/>
      <c r="T44" s="682"/>
      <c r="U44" s="682"/>
      <c r="V44" s="682"/>
    </row>
    <row r="45" spans="2:22" x14ac:dyDescent="0.2">
      <c r="B45" s="682"/>
      <c r="C45" s="682"/>
      <c r="D45" s="682"/>
      <c r="E45" s="682"/>
      <c r="F45" s="682"/>
      <c r="G45" s="682"/>
      <c r="H45" s="682"/>
      <c r="I45" s="682"/>
      <c r="J45" s="682"/>
      <c r="K45" s="682"/>
      <c r="L45" s="682"/>
      <c r="M45" s="682"/>
      <c r="N45" s="682"/>
      <c r="O45" s="682"/>
      <c r="P45" s="682"/>
      <c r="Q45" s="682"/>
      <c r="R45" s="682"/>
      <c r="S45" s="682"/>
      <c r="T45" s="682"/>
      <c r="U45" s="682"/>
      <c r="V45" s="682"/>
    </row>
    <row r="46" spans="2:22" x14ac:dyDescent="0.2">
      <c r="B46" s="682"/>
      <c r="C46" s="682"/>
      <c r="D46" s="682"/>
      <c r="E46" s="682"/>
      <c r="F46" s="682"/>
      <c r="G46" s="682"/>
      <c r="H46" s="682"/>
      <c r="I46" s="682"/>
      <c r="J46" s="682"/>
      <c r="K46" s="682"/>
      <c r="L46" s="682"/>
      <c r="M46" s="682"/>
      <c r="N46" s="682"/>
      <c r="O46" s="682"/>
      <c r="P46" s="682"/>
      <c r="Q46" s="682"/>
      <c r="R46" s="682"/>
      <c r="S46" s="682"/>
      <c r="T46" s="682"/>
      <c r="U46" s="682"/>
      <c r="V46" s="682"/>
    </row>
    <row r="47" spans="2:22" x14ac:dyDescent="0.2">
      <c r="B47" s="682"/>
      <c r="C47" s="682"/>
      <c r="D47" s="682"/>
      <c r="E47" s="682"/>
      <c r="F47" s="682"/>
      <c r="G47" s="682"/>
      <c r="H47" s="682"/>
      <c r="I47" s="682"/>
      <c r="J47" s="682"/>
      <c r="K47" s="682"/>
      <c r="L47" s="682"/>
      <c r="M47" s="682"/>
      <c r="N47" s="682"/>
      <c r="O47" s="682"/>
      <c r="P47" s="682"/>
      <c r="Q47" s="682"/>
      <c r="R47" s="682"/>
      <c r="S47" s="682"/>
      <c r="T47" s="682"/>
      <c r="U47" s="682"/>
      <c r="V47" s="682"/>
    </row>
    <row r="48" spans="2:22" x14ac:dyDescent="0.2">
      <c r="B48" s="682"/>
      <c r="C48" s="682"/>
      <c r="D48" s="682"/>
      <c r="E48" s="682"/>
      <c r="F48" s="682"/>
      <c r="G48" s="682"/>
      <c r="H48" s="682"/>
      <c r="I48" s="682"/>
      <c r="J48" s="682"/>
      <c r="K48" s="682"/>
      <c r="L48" s="682"/>
      <c r="M48" s="682"/>
      <c r="N48" s="682"/>
      <c r="O48" s="682"/>
      <c r="P48" s="682"/>
      <c r="Q48" s="682"/>
      <c r="R48" s="682"/>
      <c r="S48" s="682"/>
      <c r="T48" s="682"/>
      <c r="U48" s="682"/>
      <c r="V48" s="682"/>
    </row>
    <row r="49" spans="2:22" x14ac:dyDescent="0.2">
      <c r="B49" s="682"/>
      <c r="C49" s="682"/>
      <c r="D49" s="682"/>
      <c r="E49" s="682"/>
      <c r="F49" s="682"/>
      <c r="G49" s="682"/>
      <c r="H49" s="682"/>
      <c r="I49" s="682"/>
      <c r="J49" s="682"/>
      <c r="K49" s="682"/>
      <c r="L49" s="682"/>
      <c r="M49" s="682"/>
      <c r="N49" s="682"/>
      <c r="O49" s="682"/>
      <c r="P49" s="682"/>
      <c r="Q49" s="682"/>
      <c r="R49" s="682"/>
      <c r="S49" s="682"/>
      <c r="T49" s="682"/>
      <c r="U49" s="682"/>
      <c r="V49" s="682"/>
    </row>
    <row r="50" spans="2:22" x14ac:dyDescent="0.2">
      <c r="B50" s="682"/>
      <c r="C50" s="682"/>
      <c r="D50" s="682"/>
      <c r="E50" s="682"/>
      <c r="F50" s="682"/>
      <c r="G50" s="682"/>
      <c r="H50" s="682"/>
      <c r="I50" s="682"/>
      <c r="J50" s="682"/>
      <c r="K50" s="682"/>
      <c r="L50" s="682"/>
      <c r="M50" s="682"/>
      <c r="N50" s="682"/>
      <c r="O50" s="682"/>
      <c r="P50" s="682"/>
      <c r="Q50" s="682"/>
      <c r="R50" s="682"/>
      <c r="S50" s="682"/>
      <c r="T50" s="682"/>
      <c r="U50" s="682"/>
      <c r="V50" s="682"/>
    </row>
    <row r="51" spans="2:22" x14ac:dyDescent="0.2">
      <c r="B51" s="682"/>
      <c r="C51" s="682"/>
      <c r="D51" s="682"/>
      <c r="E51" s="682"/>
      <c r="F51" s="682"/>
      <c r="G51" s="682"/>
      <c r="H51" s="682"/>
      <c r="I51" s="682"/>
      <c r="J51" s="682"/>
      <c r="K51" s="682"/>
      <c r="L51" s="682"/>
      <c r="M51" s="682"/>
      <c r="N51" s="682"/>
      <c r="O51" s="682"/>
      <c r="P51" s="682"/>
      <c r="Q51" s="682"/>
      <c r="R51" s="682"/>
      <c r="S51" s="682"/>
      <c r="T51" s="682"/>
      <c r="U51" s="682"/>
      <c r="V51" s="682"/>
    </row>
    <row r="52" spans="2:22" x14ac:dyDescent="0.2">
      <c r="B52" s="682"/>
      <c r="C52" s="682"/>
      <c r="D52" s="682"/>
      <c r="E52" s="682"/>
      <c r="F52" s="682"/>
      <c r="G52" s="682"/>
      <c r="H52" s="682"/>
      <c r="I52" s="682"/>
      <c r="J52" s="682"/>
      <c r="K52" s="682"/>
      <c r="L52" s="682"/>
      <c r="M52" s="682"/>
      <c r="N52" s="682"/>
      <c r="O52" s="682"/>
      <c r="P52" s="682"/>
      <c r="Q52" s="682"/>
      <c r="R52" s="682"/>
      <c r="S52" s="682"/>
      <c r="T52" s="682"/>
      <c r="U52" s="682"/>
      <c r="V52" s="682"/>
    </row>
    <row r="53" spans="2:22" x14ac:dyDescent="0.2">
      <c r="B53" s="682"/>
      <c r="C53" s="682"/>
      <c r="D53" s="682"/>
      <c r="E53" s="682"/>
      <c r="F53" s="682"/>
      <c r="G53" s="682"/>
      <c r="H53" s="682"/>
      <c r="I53" s="682"/>
      <c r="J53" s="682"/>
      <c r="K53" s="682"/>
      <c r="L53" s="682"/>
      <c r="M53" s="682"/>
      <c r="N53" s="682"/>
      <c r="O53" s="682"/>
      <c r="P53" s="682"/>
      <c r="Q53" s="682"/>
      <c r="R53" s="682"/>
      <c r="S53" s="682"/>
      <c r="T53" s="682"/>
      <c r="U53" s="682"/>
      <c r="V53" s="682"/>
    </row>
    <row r="54" spans="2:22" x14ac:dyDescent="0.2">
      <c r="B54" s="682"/>
      <c r="C54" s="682"/>
      <c r="D54" s="682"/>
      <c r="E54" s="682"/>
      <c r="F54" s="682"/>
      <c r="G54" s="682"/>
      <c r="H54" s="682"/>
      <c r="I54" s="682"/>
      <c r="J54" s="682"/>
      <c r="K54" s="682"/>
      <c r="L54" s="682"/>
      <c r="M54" s="682"/>
      <c r="N54" s="682"/>
      <c r="O54" s="682"/>
      <c r="P54" s="682"/>
      <c r="Q54" s="682"/>
      <c r="R54" s="682"/>
      <c r="S54" s="682"/>
      <c r="T54" s="682"/>
      <c r="U54" s="682"/>
      <c r="V54" s="682"/>
    </row>
    <row r="55" spans="2:22" x14ac:dyDescent="0.2">
      <c r="B55" s="682"/>
      <c r="C55" s="682"/>
      <c r="D55" s="682"/>
      <c r="E55" s="682"/>
      <c r="F55" s="682"/>
      <c r="G55" s="682"/>
      <c r="H55" s="682"/>
      <c r="I55" s="682"/>
      <c r="J55" s="682"/>
      <c r="K55" s="682"/>
      <c r="L55" s="682"/>
      <c r="M55" s="682"/>
      <c r="N55" s="682"/>
      <c r="O55" s="682"/>
      <c r="P55" s="682"/>
      <c r="Q55" s="682"/>
      <c r="R55" s="682"/>
      <c r="S55" s="682"/>
      <c r="T55" s="682"/>
      <c r="U55" s="682"/>
      <c r="V55" s="682"/>
    </row>
    <row r="56" spans="2:22" x14ac:dyDescent="0.2">
      <c r="B56" s="682"/>
      <c r="C56" s="682"/>
      <c r="D56" s="682"/>
      <c r="E56" s="682"/>
      <c r="F56" s="682"/>
      <c r="G56" s="682"/>
      <c r="H56" s="682"/>
      <c r="I56" s="682"/>
      <c r="J56" s="682"/>
      <c r="K56" s="682"/>
      <c r="L56" s="682"/>
      <c r="M56" s="682"/>
      <c r="N56" s="682"/>
      <c r="O56" s="682"/>
      <c r="P56" s="682"/>
      <c r="Q56" s="682"/>
      <c r="R56" s="682"/>
      <c r="S56" s="682"/>
      <c r="T56" s="682"/>
      <c r="U56" s="682"/>
      <c r="V56" s="682"/>
    </row>
  </sheetData>
  <hyperlinks>
    <hyperlink ref="B3" location="Contents!A1" display="Contents!A1" xr:uid="{82D3B621-0331-42E5-8D3C-0F84F13A7D8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9beede-7b9e-489f-8a4d-ae25a14c8199">
      <Terms xmlns="http://schemas.microsoft.com/office/infopath/2007/PartnerControls"/>
    </lcf76f155ced4ddcb4097134ff3c332f>
    <TaxCatchAll xmlns="e81d0cd9-c043-4c37-9584-5b1b876d03c4" xsi:nil="true"/>
    <_Flow_SignoffStatus xmlns="f69beede-7b9e-489f-8a4d-ae25a14c81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82531811A0864984EF832EAE07F637" ma:contentTypeVersion="17" ma:contentTypeDescription="Create a new document." ma:contentTypeScope="" ma:versionID="572c7f5f96001b06a5c4da29e0639228">
  <xsd:schema xmlns:xsd="http://www.w3.org/2001/XMLSchema" xmlns:xs="http://www.w3.org/2001/XMLSchema" xmlns:p="http://schemas.microsoft.com/office/2006/metadata/properties" xmlns:ns2="f69beede-7b9e-489f-8a4d-ae25a14c8199" xmlns:ns3="e81d0cd9-c043-4c37-9584-5b1b876d03c4" targetNamespace="http://schemas.microsoft.com/office/2006/metadata/properties" ma:root="true" ma:fieldsID="0942a6c255d507fddc1468424bd57414" ns2:_="" ns3:_="">
    <xsd:import namespace="f69beede-7b9e-489f-8a4d-ae25a14c8199"/>
    <xsd:import namespace="e81d0cd9-c043-4c37-9584-5b1b876d0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element ref="ns2:_Flow_SignoffStatu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beede-7b9e-489f-8a4d-ae25a14c8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Sign_x002d_off_x0020_status">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1d0cd9-c043-4c37-9584-5b1b876d03c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396865c-e6a8-4405-b92b-f461e49fd139}" ma:internalName="TaxCatchAll" ma:showField="CatchAllData" ma:web="e81d0cd9-c043-4c37-9584-5b1b876d03c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C1E39F-F0BF-426E-8877-395CC283ACE6}">
  <ds:schemaRefs>
    <ds:schemaRef ds:uri="f69beede-7b9e-489f-8a4d-ae25a14c8199"/>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e81d0cd9-c043-4c37-9584-5b1b876d03c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86EDC08-96DD-4E6C-AEE2-2AB2FEABD32E}">
  <ds:schemaRefs>
    <ds:schemaRef ds:uri="http://schemas.microsoft.com/sharepoint/v3/contenttype/forms"/>
  </ds:schemaRefs>
</ds:datastoreItem>
</file>

<file path=customXml/itemProps3.xml><?xml version="1.0" encoding="utf-8"?>
<ds:datastoreItem xmlns:ds="http://schemas.openxmlformats.org/officeDocument/2006/customXml" ds:itemID="{60B864DB-8830-457E-A556-032A1FC0F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beede-7b9e-489f-8a4d-ae25a14c8199"/>
    <ds:schemaRef ds:uri="e81d0cd9-c043-4c37-9584-5b1b876d0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Cover Sheet</vt:lpstr>
      <vt:lpstr>Contents</vt:lpstr>
      <vt:lpstr>Mapping</vt:lpstr>
      <vt:lpstr>Category Index</vt:lpstr>
      <vt:lpstr>Input| CPI</vt:lpstr>
      <vt:lpstr>Input| Real Cost Escalation</vt:lpstr>
      <vt:lpstr>Input| Overheads</vt:lpstr>
      <vt:lpstr>Growth Capex Volumes</vt:lpstr>
      <vt:lpstr>Unit rate categories</vt:lpstr>
      <vt:lpstr>Non Unit rate categories</vt:lpstr>
      <vt:lpstr>Input| Growth Capex Volumes</vt:lpstr>
      <vt:lpstr>Calc| Project Costs </vt:lpstr>
      <vt:lpstr>Output| Consolidated Summary</vt:lpstr>
      <vt:lpstr>Capex Category Summary-DNU</vt:lpstr>
      <vt:lpstr>Category Summary</vt:lpstr>
      <vt:lpstr>Output| PTRM</vt:lpstr>
      <vt:lpstr>Output| Charts &amp; Tables</vt:lpstr>
      <vt:lpstr>Dec24Jun26CPI</vt:lpstr>
      <vt:lpstr>'Cover Sheet'!Print_Area</vt:lpstr>
      <vt:lpstr>Mapping!Print_Area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2017-07-03T01:36:52Z</dcterms:created>
  <dcterms:modified xsi:type="dcterms:W3CDTF">2025-07-11T02:31:54Z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0x0101004B82531811A0864984EF832EAE07F637</vt:lpwstr>
  </property>
  <property fmtid="{D5CDD505-2E9C-101B-9397-08002B2CF9AE}" pid="6" name="MSIP_Label_8e2e509a-f02b-496b-97a8-09ffbb9893ea_Enabled">
    <vt:lpwstr>true</vt:lpwstr>
  </property>
  <property fmtid="{D5CDD505-2E9C-101B-9397-08002B2CF9AE}" pid="7" name="MSIP_Label_8e2e509a-f02b-496b-97a8-09ffbb9893ea_SetDate">
    <vt:lpwstr>2025-06-05T00:45:09Z</vt:lpwstr>
  </property>
  <property fmtid="{D5CDD505-2E9C-101B-9397-08002B2CF9AE}" pid="8" name="MSIP_Label_8e2e509a-f02b-496b-97a8-09ffbb9893ea_Method">
    <vt:lpwstr>Privileged</vt:lpwstr>
  </property>
  <property fmtid="{D5CDD505-2E9C-101B-9397-08002B2CF9AE}" pid="9" name="MSIP_Label_8e2e509a-f02b-496b-97a8-09ffbb9893ea_Name">
    <vt:lpwstr>APA-Internal</vt:lpwstr>
  </property>
  <property fmtid="{D5CDD505-2E9C-101B-9397-08002B2CF9AE}" pid="10" name="MSIP_Label_8e2e509a-f02b-496b-97a8-09ffbb9893ea_SiteId">
    <vt:lpwstr>234ac309-c216-4661-a5ba-18879f6c4c75</vt:lpwstr>
  </property>
  <property fmtid="{D5CDD505-2E9C-101B-9397-08002B2CF9AE}" pid="11" name="MSIP_Label_8e2e509a-f02b-496b-97a8-09ffbb9893ea_ActionId">
    <vt:lpwstr>fb2cbfa3-782f-439f-af8d-e3eac3b5237c</vt:lpwstr>
  </property>
  <property fmtid="{D5CDD505-2E9C-101B-9397-08002B2CF9AE}" pid="12" name="MSIP_Label_8e2e509a-f02b-496b-97a8-09ffbb9893ea_ContentBits">
    <vt:lpwstr>0</vt:lpwstr>
  </property>
  <property fmtid="{D5CDD505-2E9C-101B-9397-08002B2CF9AE}" pid="13" name="MSIP_Label_8e2e509a-f02b-496b-97a8-09ffbb9893ea_Tag">
    <vt:lpwstr>10, 0, 1, 1</vt:lpwstr>
  </property>
</Properties>
</file>