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87609\Work Folders\Desktop\New folder\"/>
    </mc:Choice>
  </mc:AlternateContent>
  <xr:revisionPtr revIDLastSave="0" documentId="13_ncr:1_{21A37D61-D683-42A3-8057-D3D7A8FC9D49}" xr6:coauthVersionLast="47" xr6:coauthVersionMax="47" xr10:uidLastSave="{00000000-0000-0000-0000-000000000000}"/>
  <bookViews>
    <workbookView xWindow="-51720" yWindow="-3630" windowWidth="51840" windowHeight="21240" xr2:uid="{77EFF11D-096C-4DD7-A64C-336258FAE758}"/>
  </bookViews>
  <sheets>
    <sheet name="Final decision" sheetId="1" r:id="rId1"/>
  </sheets>
  <definedNames>
    <definedName name="A2325806K">#REF!,#REF!</definedName>
    <definedName name="A2325806K_Data">#REF!</definedName>
    <definedName name="A2325806K_Latest">#REF!</definedName>
    <definedName name="A2325807L">#REF!,#REF!</definedName>
    <definedName name="A2325807L_Data">#REF!</definedName>
    <definedName name="A2325807L_Latest">#REF!</definedName>
    <definedName name="A2325810A">#REF!,#REF!</definedName>
    <definedName name="A2325810A_Data">#REF!</definedName>
    <definedName name="A2325810A_Latest">#REF!</definedName>
    <definedName name="A2325811C">#REF!,#REF!</definedName>
    <definedName name="A2325811C_Data">#REF!</definedName>
    <definedName name="A2325811C_Latest">#REF!</definedName>
    <definedName name="A2325812F">#REF!,#REF!</definedName>
    <definedName name="A2325812F_Data">#REF!</definedName>
    <definedName name="A2325812F_Latest">#REF!</definedName>
    <definedName name="A2325815L">#REF!,#REF!</definedName>
    <definedName name="A2325815L_Data">#REF!</definedName>
    <definedName name="A2325815L_Latest">#REF!</definedName>
    <definedName name="A2325816R">#REF!,#REF!</definedName>
    <definedName name="A2325816R_Data">#REF!</definedName>
    <definedName name="A2325816R_Latest">#REF!</definedName>
    <definedName name="A2325817T">#REF!,#REF!</definedName>
    <definedName name="A2325817T_Data">#REF!</definedName>
    <definedName name="A2325817T_Latest">#REF!</definedName>
    <definedName name="A2325820F">#REF!,#REF!</definedName>
    <definedName name="A2325820F_Data">#REF!</definedName>
    <definedName name="A2325820F_Latest">#REF!</definedName>
    <definedName name="A2325821J">#REF!,#REF!</definedName>
    <definedName name="A2325821J_Data">#REF!</definedName>
    <definedName name="A2325821J_Latest">#REF!</definedName>
    <definedName name="A2325822K">#REF!,#REF!</definedName>
    <definedName name="A2325822K_Data">#REF!</definedName>
    <definedName name="A2325822K_Latest">#REF!</definedName>
    <definedName name="A2325825T">#REF!,#REF!</definedName>
    <definedName name="A2325825T_Data">#REF!</definedName>
    <definedName name="A2325825T_Latest">#REF!</definedName>
    <definedName name="A2325826V">#REF!,#REF!</definedName>
    <definedName name="A2325826V_Data">#REF!</definedName>
    <definedName name="A2325826V_Latest">#REF!</definedName>
    <definedName name="A2325827W">#REF!,#REF!</definedName>
    <definedName name="A2325827W_Data">#REF!</definedName>
    <definedName name="A2325827W_Latest">#REF!</definedName>
    <definedName name="A2325830K">#REF!,#REF!</definedName>
    <definedName name="A2325830K_Data">#REF!</definedName>
    <definedName name="A2325830K_Latest">#REF!</definedName>
    <definedName name="A2325831L">#REF!,#REF!</definedName>
    <definedName name="A2325831L_Data">#REF!</definedName>
    <definedName name="A2325831L_Latest">#REF!</definedName>
    <definedName name="A2325832R">#REF!,#REF!</definedName>
    <definedName name="A2325832R_Data">#REF!</definedName>
    <definedName name="A2325832R_Latest">#REF!</definedName>
    <definedName name="A2325835W">#REF!,#REF!</definedName>
    <definedName name="A2325835W_Data">#REF!</definedName>
    <definedName name="A2325835W_Latest">#REF!</definedName>
    <definedName name="A2325836X">#REF!,#REF!</definedName>
    <definedName name="A2325836X_Data">#REF!</definedName>
    <definedName name="A2325836X_Latest">#REF!</definedName>
    <definedName name="A2325837A">#REF!,#REF!</definedName>
    <definedName name="A2325837A_Data">#REF!</definedName>
    <definedName name="A2325837A_Latest">#REF!</definedName>
    <definedName name="A2325840R">#REF!,#REF!</definedName>
    <definedName name="A2325840R_Data">#REF!</definedName>
    <definedName name="A2325840R_Latest">#REF!</definedName>
    <definedName name="A2325841T">#REF!,#REF!</definedName>
    <definedName name="A2325841T_Data">#REF!</definedName>
    <definedName name="A2325841T_Latest">#REF!</definedName>
    <definedName name="A2325842V">#REF!,#REF!</definedName>
    <definedName name="A2325842V_Data">#REF!</definedName>
    <definedName name="A2325842V_Latest">#REF!</definedName>
    <definedName name="A2325845A">#REF!,#REF!</definedName>
    <definedName name="A2325845A_Data">#REF!</definedName>
    <definedName name="A2325845A_Latest">#REF!</definedName>
    <definedName name="A2325846C">#REF!,#REF!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50V">#REF!,#REF!</definedName>
    <definedName name="A2325850V_Data">#REF!</definedName>
    <definedName name="A2325850V_Latest">#REF!</definedName>
    <definedName name="abba" hidden="1">{"Ownership",#N/A,FALSE,"Ownership";"Contents",#N/A,FALSE,"Contents"}</definedName>
    <definedName name="anscount" hidden="1">1</definedName>
    <definedName name="Date_Range">#REF!,#REF!</definedName>
    <definedName name="Date_Range_Dat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R7" i="1" s="1"/>
  <c r="R6" i="1"/>
  <c r="Q6" i="1"/>
  <c r="P6" i="1"/>
  <c r="O6" i="1"/>
  <c r="P39" i="1" l="1"/>
  <c r="P34" i="1"/>
  <c r="P38" i="1"/>
  <c r="P35" i="1"/>
  <c r="P37" i="1"/>
  <c r="P36" i="1"/>
  <c r="P32" i="1"/>
  <c r="Q7" i="1"/>
  <c r="Q31" i="1"/>
  <c r="P31" i="1"/>
  <c r="O31" i="1"/>
  <c r="N31" i="1"/>
  <c r="M31" i="1"/>
  <c r="L31" i="1"/>
  <c r="K31" i="1"/>
  <c r="P18" i="1"/>
  <c r="O18" i="1"/>
  <c r="N18" i="1"/>
  <c r="M18" i="1"/>
  <c r="L18" i="1"/>
  <c r="K18" i="1"/>
  <c r="Q18" i="1"/>
  <c r="I31" i="1"/>
  <c r="H31" i="1"/>
  <c r="G31" i="1"/>
  <c r="F31" i="1"/>
  <c r="E31" i="1"/>
  <c r="D31" i="1"/>
  <c r="C31" i="1"/>
  <c r="C13" i="1"/>
  <c r="D18" i="1"/>
  <c r="C18" i="1"/>
  <c r="I18" i="1"/>
  <c r="H18" i="1"/>
  <c r="G18" i="1"/>
  <c r="F18" i="1"/>
  <c r="E18" i="1"/>
  <c r="P7" i="1" l="1"/>
  <c r="O37" i="1"/>
  <c r="O39" i="1"/>
  <c r="O34" i="1"/>
  <c r="O36" i="1"/>
  <c r="O38" i="1"/>
  <c r="O35" i="1"/>
  <c r="O32" i="1"/>
  <c r="B35" i="1"/>
  <c r="B34" i="1"/>
  <c r="H40" i="1"/>
  <c r="G40" i="1"/>
  <c r="D40" i="1"/>
  <c r="C40" i="1"/>
  <c r="Q48" i="1"/>
  <c r="P48" i="1"/>
  <c r="K52" i="1" s="1"/>
  <c r="O48" i="1"/>
  <c r="K51" i="1" s="1"/>
  <c r="N48" i="1"/>
  <c r="K50" i="1" s="1"/>
  <c r="M48" i="1"/>
  <c r="K49" i="1" s="1"/>
  <c r="D26" i="1"/>
  <c r="C26" i="1"/>
  <c r="M6" i="1"/>
  <c r="L6" i="1"/>
  <c r="K6" i="1"/>
  <c r="J6" i="1"/>
  <c r="I6" i="1"/>
  <c r="H6" i="1"/>
  <c r="G6" i="1"/>
  <c r="F6" i="1"/>
  <c r="E6" i="1"/>
  <c r="N6" i="1"/>
  <c r="N34" i="1" l="1"/>
  <c r="N37" i="1"/>
  <c r="N39" i="1"/>
  <c r="N36" i="1"/>
  <c r="N38" i="1"/>
  <c r="N35" i="1"/>
  <c r="O7" i="1"/>
  <c r="K53" i="1"/>
  <c r="R48" i="1"/>
  <c r="S48" i="1" s="1"/>
  <c r="T48" i="1" s="1"/>
  <c r="U48" i="1" s="1"/>
  <c r="V48" i="1" s="1"/>
  <c r="N7" i="1" l="1"/>
  <c r="M35" i="1"/>
  <c r="M37" i="1"/>
  <c r="M39" i="1"/>
  <c r="M34" i="1"/>
  <c r="M32" i="1"/>
  <c r="M36" i="1"/>
  <c r="M38" i="1"/>
  <c r="P40" i="1"/>
  <c r="N25" i="1" l="1"/>
  <c r="Q22" i="1"/>
  <c r="L35" i="1"/>
  <c r="P22" i="1"/>
  <c r="O24" i="1"/>
  <c r="Q24" i="1"/>
  <c r="O22" i="1"/>
  <c r="L37" i="1"/>
  <c r="P24" i="1"/>
  <c r="N22" i="1"/>
  <c r="L39" i="1"/>
  <c r="N24" i="1"/>
  <c r="N23" i="1"/>
  <c r="L34" i="1"/>
  <c r="M24" i="1"/>
  <c r="O23" i="1"/>
  <c r="Q23" i="1"/>
  <c r="P25" i="1"/>
  <c r="L36" i="1"/>
  <c r="L32" i="1"/>
  <c r="P23" i="1"/>
  <c r="Q25" i="1"/>
  <c r="L38" i="1"/>
  <c r="O25" i="1"/>
  <c r="M23" i="1"/>
  <c r="M25" i="1"/>
  <c r="M22" i="1"/>
  <c r="M7" i="1"/>
  <c r="L7" i="1" s="1"/>
  <c r="K7" i="1" s="1"/>
  <c r="J7" i="1" s="1"/>
  <c r="I7" i="1" s="1"/>
  <c r="O40" i="1"/>
  <c r="H7" i="1" l="1"/>
  <c r="G7" i="1" s="1"/>
  <c r="F7" i="1" s="1"/>
  <c r="E7" i="1" s="1"/>
  <c r="D7" i="1" s="1"/>
  <c r="L19" i="1"/>
  <c r="K22" i="1"/>
  <c r="K21" i="1"/>
  <c r="K19" i="1"/>
  <c r="L25" i="1"/>
  <c r="L24" i="1"/>
  <c r="K25" i="1"/>
  <c r="L23" i="1"/>
  <c r="K23" i="1"/>
  <c r="L22" i="1"/>
  <c r="K24" i="1"/>
  <c r="L21" i="1"/>
  <c r="K36" i="1"/>
  <c r="K39" i="1"/>
  <c r="K37" i="1"/>
  <c r="K32" i="1"/>
  <c r="K34" i="1"/>
  <c r="K35" i="1"/>
  <c r="K38" i="1"/>
  <c r="L40" i="1"/>
  <c r="K40" i="1" l="1"/>
  <c r="K26" i="1" l="1"/>
  <c r="L26" i="1"/>
  <c r="M40" i="1"/>
  <c r="E40" i="1"/>
  <c r="N32" i="1" l="1"/>
  <c r="N40" i="1" l="1"/>
  <c r="F40" i="1"/>
  <c r="M21" i="1" l="1"/>
  <c r="E26" i="1" l="1"/>
  <c r="M19" i="1" l="1"/>
  <c r="M26" i="1" s="1"/>
  <c r="M43" i="1" s="1"/>
  <c r="R49" i="1" s="1"/>
  <c r="N49" i="1" l="1"/>
  <c r="Q49" i="1"/>
  <c r="P49" i="1"/>
  <c r="O49" i="1"/>
  <c r="N21" i="1" l="1"/>
  <c r="O21" i="1" l="1"/>
  <c r="N19" i="1"/>
  <c r="N26" i="1" s="1"/>
  <c r="N43" i="1" s="1"/>
  <c r="F26" i="1"/>
  <c r="P21" i="1" l="1"/>
  <c r="O19" i="1"/>
  <c r="O26" i="1" s="1"/>
  <c r="O43" i="1" s="1"/>
  <c r="S50" i="1"/>
  <c r="P50" i="1"/>
  <c r="O50" i="1"/>
  <c r="Q50" i="1"/>
  <c r="R50" i="1"/>
  <c r="G26" i="1" l="1"/>
  <c r="Q21" i="1"/>
  <c r="H26" i="1"/>
  <c r="S51" i="1"/>
  <c r="P51" i="1"/>
  <c r="Q51" i="1"/>
  <c r="T51" i="1"/>
  <c r="R51" i="1"/>
  <c r="P19" i="1" l="1"/>
  <c r="P26" i="1" s="1"/>
  <c r="P43" i="1" s="1"/>
  <c r="S52" i="1" s="1"/>
  <c r="I26" i="1"/>
  <c r="Q52" i="1" l="1"/>
  <c r="U52" i="1"/>
  <c r="T52" i="1"/>
  <c r="R52" i="1"/>
  <c r="Q19" i="1"/>
  <c r="Q26" i="1" s="1"/>
  <c r="Q40" i="1" s="1"/>
  <c r="Q43" i="1" s="1"/>
  <c r="V53" i="1" s="1"/>
  <c r="V54" i="1" s="1"/>
  <c r="V56" i="1" s="1"/>
  <c r="R53" i="1" l="1"/>
  <c r="R54" i="1" s="1"/>
  <c r="R56" i="1" s="1"/>
  <c r="U53" i="1"/>
  <c r="U54" i="1" s="1"/>
  <c r="U56" i="1" s="1"/>
  <c r="S53" i="1"/>
  <c r="S54" i="1" s="1"/>
  <c r="S56" i="1" s="1"/>
  <c r="T53" i="1"/>
  <c r="T54" i="1" s="1"/>
  <c r="T56" i="1" s="1"/>
  <c r="W56" i="1" l="1"/>
  <c r="W54" i="1"/>
</calcChain>
</file>

<file path=xl/sharedStrings.xml><?xml version="1.0" encoding="utf-8"?>
<sst xmlns="http://schemas.openxmlformats.org/spreadsheetml/2006/main" count="65" uniqueCount="56">
  <si>
    <t>Actual and estimated inflation</t>
  </si>
  <si>
    <t>Actual</t>
  </si>
  <si>
    <t>Estimated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</si>
  <si>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</si>
  <si>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</si>
  <si>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</si>
  <si>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</si>
  <si>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</si>
  <si>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</si>
  <si>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</si>
  <si>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</si>
  <si>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</si>
  <si>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</si>
  <si>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</si>
  <si>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</si>
  <si>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</si>
  <si>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</si>
  <si>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</si>
  <si>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</si>
  <si>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</si>
  <si>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ABS CPI index - June</t>
  </si>
  <si>
    <t xml:space="preserve">Inflation rate (per cent) </t>
  </si>
  <si>
    <t>Reconstructed cumulative index (2022-23=1)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</si>
  <si>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</si>
  <si>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</si>
  <si>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2021-22 opex, $m, real June 2023</t>
  </si>
  <si>
    <t>7.5.1.1 - Opex allowance applicable to EBSS (EBSS target)</t>
  </si>
  <si>
    <t>$m, real June 2018</t>
  </si>
  <si>
    <t>$m, real June 2023</t>
  </si>
  <si>
    <t>$m, real June 2028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</si>
  <si>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</si>
  <si>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</si>
  <si>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</si>
  <si>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</si>
  <si>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</si>
  <si>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Network support costs</t>
  </si>
  <si>
    <t>Bushfire cost pass through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</si>
  <si>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</si>
  <si>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</si>
  <si>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</si>
  <si>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</si>
  <si>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</si>
  <si>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Network capability projects</t>
  </si>
  <si>
    <t>Transgrid to nominate base year used to forecast opex 
(drop down menu)</t>
  </si>
  <si>
    <t>Capitalised opex that has been excluded from the regulatory asset base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</si>
  <si>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</si>
  <si>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</si>
  <si>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</si>
  <si>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$m, real June 2028</t>
  </si>
  <si>
    <t>Incremental gain $m, real June 2028</t>
  </si>
  <si>
    <t>Carryover</t>
  </si>
  <si>
    <t>Forthcoming regulatory control period</t>
  </si>
  <si>
    <t>$m, real June 2022</t>
  </si>
  <si>
    <t>Total</t>
  </si>
  <si>
    <t>Total Carryover Amount ($m, June 2028)</t>
  </si>
  <si>
    <t>PTRM inputs ($m, June 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</si>
</sst>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0.000"/>
    <numFmt numFmtId="167" formatCode="0.0;\–0.0;&quot;–&quot;"/>
    <numFmt numFmtId="168" formatCode="_-* #,##0_-;\-* #,##0_-;_-* &quot;-&quot;??_-;_-@_-"/>
    <numFmt numFmtId="169" formatCode="#,##0;\(#,##0\)"/>
    <numFmt numFmtId="170" formatCode="_-* #,##0.0000_-;\-* #,##0.0000_-;_-* &quot;-&quot;??_-;_-@_-"/>
    <numFmt numFmtId="171" formatCode="_-* #,##0.0000000_-;\-* #,##0.0000000_-;_-* &quot;-&quot;??_-;_-@_-"/>
    <numFmt numFmtId="172" formatCode="#,##0.0_ ;\-#,##0.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name val="Arial"/>
      <family val="2"/>
    </font>
    <font>
      <i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theme="5" tint="0.79998168889431442"/>
        <bgColor rgb="FF000000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medium">
        <color theme="1"/>
      </right>
      <top/>
      <bottom style="thin">
        <color rgb="FFA6A6A6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medium">
        <color theme="1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medium">
        <color theme="1"/>
      </right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rgb="FFA6A6A6"/>
      </bottom>
      <diagonal/>
    </border>
    <border>
      <left/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theme="1"/>
      </left>
      <right style="thin">
        <color theme="1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theme="1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medium">
        <color theme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theme="1"/>
      </bottom>
      <diagonal/>
    </border>
    <border>
      <left/>
      <right style="medium">
        <color theme="1"/>
      </right>
      <top style="thin">
        <color rgb="FFA6A6A6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6" borderId="0">
      <alignment vertical="center"/>
      <protection locked="0"/>
    </xf>
  </cellStyleXfs>
  <cellXfs count="26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3" borderId="8" xfId="0" quotePrefix="1" applyFont="1" applyFill="1" applyBorder="1" applyAlignment="1">
      <alignment horizontal="right" vertical="center"/>
    </xf>
    <xf numFmtId="0" fontId="6" fillId="3" borderId="9" xfId="0" quotePrefix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 indent="1"/>
    </xf>
    <xf numFmtId="164" fontId="5" fillId="2" borderId="12" xfId="0" applyNumberFormat="1" applyFont="1" applyFill="1" applyBorder="1" applyAlignment="1">
      <alignment horizontal="left"/>
    </xf>
    <xf numFmtId="165" fontId="7" fillId="4" borderId="13" xfId="2" applyNumberFormat="1" applyFont="1" applyFill="1" applyBorder="1" applyAlignment="1" applyProtection="1">
      <alignment horizontal="right" vertical="center" wrapText="1"/>
    </xf>
    <xf numFmtId="165" fontId="7" fillId="5" borderId="13" xfId="2" applyNumberFormat="1" applyFont="1" applyFill="1" applyBorder="1" applyAlignment="1" applyProtection="1">
      <alignment horizontal="right" vertical="center" wrapText="1"/>
    </xf>
    <xf numFmtId="165" fontId="7" fillId="5" borderId="14" xfId="2" applyNumberFormat="1" applyFont="1" applyFill="1" applyBorder="1" applyAlignment="1" applyProtection="1">
      <alignment horizontal="right" vertical="center" wrapText="1"/>
    </xf>
    <xf numFmtId="0" fontId="8" fillId="4" borderId="11" xfId="0" applyFont="1" applyFill="1" applyBorder="1" applyAlignment="1">
      <alignment horizontal="left" vertical="center" wrapText="1" indent="1"/>
    </xf>
    <xf numFmtId="165" fontId="5" fillId="2" borderId="15" xfId="0" applyNumberFormat="1" applyFont="1" applyFill="1" applyBorder="1" applyAlignment="1">
      <alignment vertical="center"/>
    </xf>
    <xf numFmtId="0" fontId="8" fillId="4" borderId="16" xfId="0" applyFont="1" applyFill="1" applyBorder="1" applyAlignment="1">
      <alignment horizontal="left" vertical="center" wrapText="1" indent="1"/>
    </xf>
    <xf numFmtId="10" fontId="7" fillId="4" borderId="17" xfId="2" applyNumberFormat="1" applyFont="1" applyFill="1" applyBorder="1" applyAlignment="1" applyProtection="1">
      <alignment horizontal="right" vertical="center" wrapText="1"/>
    </xf>
    <xf numFmtId="10" fontId="7" fillId="5" borderId="17" xfId="2" applyNumberFormat="1" applyFont="1" applyFill="1" applyBorder="1" applyAlignment="1" applyProtection="1">
      <alignment horizontal="right" vertical="center" wrapText="1"/>
    </xf>
    <xf numFmtId="10" fontId="7" fillId="5" borderId="18" xfId="2" applyNumberFormat="1" applyFont="1" applyFill="1" applyBorder="1" applyAlignment="1" applyProtection="1">
      <alignment horizontal="right" vertical="center" wrapText="1"/>
    </xf>
    <xf numFmtId="0" fontId="8" fillId="4" borderId="19" xfId="0" applyFont="1" applyFill="1" applyBorder="1" applyAlignment="1">
      <alignment horizontal="left" vertical="center" wrapText="1" indent="1"/>
    </xf>
    <xf numFmtId="165" fontId="5" fillId="2" borderId="20" xfId="0" applyNumberFormat="1" applyFont="1" applyFill="1" applyBorder="1" applyAlignment="1">
      <alignment vertical="center"/>
    </xf>
    <xf numFmtId="2" fontId="7" fillId="4" borderId="21" xfId="2" applyNumberFormat="1" applyFont="1" applyFill="1" applyBorder="1" applyAlignment="1" applyProtection="1">
      <alignment horizontal="right" vertical="center" wrapText="1"/>
    </xf>
    <xf numFmtId="2" fontId="7" fillId="4" borderId="22" xfId="2" applyNumberFormat="1" applyFont="1" applyFill="1" applyBorder="1" applyAlignment="1" applyProtection="1">
      <alignment horizontal="right" vertical="center" wrapText="1"/>
    </xf>
    <xf numFmtId="2" fontId="7" fillId="4" borderId="23" xfId="2" applyNumberFormat="1" applyFont="1" applyFill="1" applyBorder="1" applyAlignment="1" applyProtection="1">
      <alignment horizontal="right" vertical="center" wrapText="1"/>
    </xf>
    <xf numFmtId="166" fontId="9" fillId="0" borderId="0" xfId="0" applyNumberFormat="1" applyFont="1"/>
    <xf numFmtId="0" fontId="9" fillId="0" borderId="0" xfId="0" applyFont="1"/>
    <xf numFmtId="2" fontId="5" fillId="0" borderId="0" xfId="0" applyNumberFormat="1" applyFont="1" applyAlignment="1">
      <alignment horizontal="center"/>
    </xf>
    <xf numFmtId="0" fontId="11" fillId="6" borderId="0" xfId="3" applyFont="1">
      <alignment vertical="center"/>
      <protection locked="0"/>
    </xf>
    <xf numFmtId="0" fontId="12" fillId="6" borderId="0" xfId="3" applyFont="1">
      <alignment vertical="center"/>
      <protection locked="0"/>
    </xf>
    <xf numFmtId="0" fontId="13" fillId="0" borderId="24" xfId="0" applyFont="1" applyBorder="1"/>
    <xf numFmtId="165" fontId="14" fillId="7" borderId="24" xfId="0" applyNumberFormat="1" applyFont="1" applyFill="1" applyBorder="1"/>
    <xf numFmtId="0" fontId="15" fillId="2" borderId="1" xfId="0" applyFont="1" applyFill="1" applyBorder="1" applyAlignment="1" applyProtection="1">
      <alignment horizontal="left" vertical="center"/>
      <protection locked="0"/>
    </xf>
    <xf numFmtId="164" fontId="15" fillId="2" borderId="25" xfId="1" applyFont="1" applyFill="1" applyBorder="1" applyAlignment="1" applyProtection="1">
      <alignment horizontal="left" vertical="center"/>
      <protection locked="0"/>
    </xf>
    <xf numFmtId="0" fontId="15" fillId="2" borderId="25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/>
    <xf numFmtId="165" fontId="5" fillId="2" borderId="34" xfId="0" applyNumberFormat="1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9" borderId="36" xfId="0" applyFont="1" applyFill="1" applyBorder="1" applyAlignment="1">
      <alignment horizontal="right" vertical="center"/>
    </xf>
    <xf numFmtId="0" fontId="5" fillId="9" borderId="37" xfId="0" applyFont="1" applyFill="1" applyBorder="1" applyAlignment="1">
      <alignment horizontal="right" vertical="center"/>
    </xf>
    <xf numFmtId="0" fontId="5" fillId="9" borderId="38" xfId="0" applyFont="1" applyFill="1" applyBorder="1" applyAlignment="1">
      <alignment horizontal="right" vertical="center"/>
    </xf>
    <xf numFmtId="165" fontId="5" fillId="2" borderId="39" xfId="0" applyNumberFormat="1" applyFont="1" applyFill="1" applyBorder="1" applyAlignment="1">
      <alignment horizontal="right" vertical="center"/>
    </xf>
    <xf numFmtId="0" fontId="5" fillId="2" borderId="40" xfId="0" applyFont="1" applyFill="1" applyBorder="1" applyAlignment="1">
      <alignment horizontal="right" vertical="center"/>
    </xf>
    <xf numFmtId="0" fontId="5" fillId="9" borderId="41" xfId="0" applyFont="1" applyFill="1" applyBorder="1" applyAlignment="1">
      <alignment horizontal="right" vertical="center"/>
    </xf>
    <xf numFmtId="0" fontId="5" fillId="9" borderId="42" xfId="0" applyFont="1" applyFill="1" applyBorder="1" applyAlignment="1">
      <alignment horizontal="right" vertical="center"/>
    </xf>
    <xf numFmtId="0" fontId="5" fillId="9" borderId="43" xfId="0" applyFont="1" applyFill="1" applyBorder="1" applyAlignment="1">
      <alignment horizontal="right" vertical="center"/>
    </xf>
    <xf numFmtId="0" fontId="7" fillId="0" borderId="44" xfId="0" applyFont="1" applyBorder="1" applyAlignment="1">
      <alignment horizontal="left" vertical="center" wrapText="1" indent="1"/>
    </xf>
    <xf numFmtId="167" fontId="7" fillId="4" borderId="45" xfId="0" applyNumberFormat="1" applyFont="1" applyFill="1" applyBorder="1" applyAlignment="1">
      <alignment horizontal="right" vertical="center"/>
    </xf>
    <xf numFmtId="167" fontId="7" fillId="4" borderId="46" xfId="0" applyNumberFormat="1" applyFont="1" applyFill="1" applyBorder="1" applyAlignment="1">
      <alignment horizontal="right" vertical="center"/>
    </xf>
    <xf numFmtId="167" fontId="7" fillId="0" borderId="45" xfId="0" applyNumberFormat="1" applyFont="1" applyBorder="1" applyAlignment="1">
      <alignment horizontal="right" vertical="center"/>
    </xf>
    <xf numFmtId="167" fontId="7" fillId="0" borderId="47" xfId="0" applyNumberFormat="1" applyFont="1" applyBorder="1" applyAlignment="1">
      <alignment horizontal="right" vertical="center"/>
    </xf>
    <xf numFmtId="167" fontId="7" fillId="0" borderId="48" xfId="0" applyNumberFormat="1" applyFont="1" applyBorder="1" applyAlignment="1">
      <alignment horizontal="right" vertical="center"/>
    </xf>
    <xf numFmtId="167" fontId="7" fillId="8" borderId="12" xfId="2" applyNumberFormat="1" applyFont="1" applyFill="1" applyBorder="1" applyAlignment="1" applyProtection="1">
      <alignment horizontal="right" vertical="center" wrapText="1"/>
    </xf>
    <xf numFmtId="167" fontId="7" fillId="8" borderId="49" xfId="2" applyNumberFormat="1" applyFont="1" applyFill="1" applyBorder="1" applyAlignment="1" applyProtection="1">
      <alignment horizontal="right" vertical="center" wrapText="1"/>
    </xf>
    <xf numFmtId="167" fontId="7" fillId="4" borderId="50" xfId="2" applyNumberFormat="1" applyFont="1" applyFill="1" applyBorder="1" applyAlignment="1" applyProtection="1">
      <alignment horizontal="right" vertical="center" wrapText="1"/>
    </xf>
    <xf numFmtId="167" fontId="7" fillId="4" borderId="13" xfId="2" applyNumberFormat="1" applyFont="1" applyFill="1" applyBorder="1" applyAlignment="1" applyProtection="1">
      <alignment horizontal="right" vertical="center" wrapText="1"/>
    </xf>
    <xf numFmtId="167" fontId="7" fillId="4" borderId="14" xfId="2" applyNumberFormat="1" applyFont="1" applyFill="1" applyBorder="1" applyAlignment="1" applyProtection="1">
      <alignment horizontal="right" vertical="center" wrapText="1"/>
    </xf>
    <xf numFmtId="165" fontId="7" fillId="0" borderId="0" xfId="2" applyNumberFormat="1" applyFont="1" applyFill="1" applyBorder="1" applyAlignment="1" applyProtection="1">
      <alignment horizontal="right" vertical="center" wrapText="1"/>
    </xf>
    <xf numFmtId="0" fontId="16" fillId="10" borderId="51" xfId="0" applyFont="1" applyFill="1" applyBorder="1" applyAlignment="1">
      <alignment horizontal="left" vertical="center" wrapText="1" indent="1"/>
    </xf>
    <xf numFmtId="167" fontId="5" fillId="2" borderId="52" xfId="0" applyNumberFormat="1" applyFont="1" applyFill="1" applyBorder="1" applyAlignment="1">
      <alignment horizontal="left"/>
    </xf>
    <xf numFmtId="167" fontId="5" fillId="2" borderId="53" xfId="0" applyNumberFormat="1" applyFont="1" applyFill="1" applyBorder="1" applyAlignment="1">
      <alignment horizontal="left"/>
    </xf>
    <xf numFmtId="167" fontId="5" fillId="2" borderId="54" xfId="0" applyNumberFormat="1" applyFont="1" applyFill="1" applyBorder="1" applyAlignment="1">
      <alignment horizontal="left"/>
    </xf>
    <xf numFmtId="167" fontId="5" fillId="2" borderId="55" xfId="0" applyNumberFormat="1" applyFont="1" applyFill="1" applyBorder="1" applyAlignment="1">
      <alignment horizontal="left"/>
    </xf>
    <xf numFmtId="167" fontId="5" fillId="2" borderId="56" xfId="0" applyNumberFormat="1" applyFont="1" applyFill="1" applyBorder="1" applyAlignment="1">
      <alignment horizontal="left"/>
    </xf>
    <xf numFmtId="167" fontId="5" fillId="2" borderId="57" xfId="0" applyNumberFormat="1" applyFont="1" applyFill="1" applyBorder="1" applyAlignment="1">
      <alignment horizontal="left"/>
    </xf>
    <xf numFmtId="0" fontId="7" fillId="0" borderId="51" xfId="0" applyFont="1" applyBorder="1" applyAlignment="1">
      <alignment horizontal="left" vertical="center" indent="4"/>
    </xf>
    <xf numFmtId="167" fontId="7" fillId="4" borderId="52" xfId="0" applyNumberFormat="1" applyFont="1" applyFill="1" applyBorder="1" applyAlignment="1">
      <alignment horizontal="right" vertical="center"/>
    </xf>
    <xf numFmtId="167" fontId="7" fillId="4" borderId="53" xfId="0" applyNumberFormat="1" applyFont="1" applyFill="1" applyBorder="1" applyAlignment="1">
      <alignment horizontal="right" vertical="center"/>
    </xf>
    <xf numFmtId="167" fontId="7" fillId="4" borderId="58" xfId="0" applyNumberFormat="1" applyFont="1" applyFill="1" applyBorder="1" applyAlignment="1">
      <alignment horizontal="right" vertical="center"/>
    </xf>
    <xf numFmtId="167" fontId="7" fillId="8" borderId="56" xfId="2" applyNumberFormat="1" applyFont="1" applyFill="1" applyBorder="1" applyAlignment="1" applyProtection="1">
      <alignment horizontal="right" wrapText="1"/>
    </xf>
    <xf numFmtId="167" fontId="7" fillId="8" borderId="53" xfId="2" applyNumberFormat="1" applyFont="1" applyFill="1" applyBorder="1" applyAlignment="1" applyProtection="1">
      <alignment horizontal="right" wrapText="1"/>
    </xf>
    <xf numFmtId="167" fontId="7" fillId="4" borderId="52" xfId="2" applyNumberFormat="1" applyFont="1" applyFill="1" applyBorder="1" applyAlignment="1" applyProtection="1">
      <alignment horizontal="right" wrapText="1"/>
    </xf>
    <xf numFmtId="167" fontId="7" fillId="4" borderId="59" xfId="2" applyNumberFormat="1" applyFont="1" applyFill="1" applyBorder="1" applyAlignment="1" applyProtection="1">
      <alignment horizontal="right" wrapText="1"/>
    </xf>
    <xf numFmtId="165" fontId="3" fillId="0" borderId="0" xfId="0" applyNumberFormat="1" applyFont="1"/>
    <xf numFmtId="0" fontId="7" fillId="0" borderId="51" xfId="0" applyFont="1" applyBorder="1" applyAlignment="1">
      <alignment horizontal="left" vertical="center" indent="1"/>
    </xf>
    <xf numFmtId="167" fontId="7" fillId="0" borderId="52" xfId="0" applyNumberFormat="1" applyFont="1" applyBorder="1" applyAlignment="1">
      <alignment horizontal="right" vertical="center"/>
    </xf>
    <xf numFmtId="168" fontId="5" fillId="0" borderId="0" xfId="0" applyNumberFormat="1" applyFont="1"/>
    <xf numFmtId="0" fontId="3" fillId="0" borderId="0" xfId="0" applyFont="1" applyAlignment="1">
      <alignment horizontal="right"/>
    </xf>
    <xf numFmtId="167" fontId="7" fillId="4" borderId="60" xfId="0" applyNumberFormat="1" applyFont="1" applyFill="1" applyBorder="1" applyAlignment="1">
      <alignment horizontal="right" vertical="center"/>
    </xf>
    <xf numFmtId="167" fontId="7" fillId="4" borderId="61" xfId="0" applyNumberFormat="1" applyFont="1" applyFill="1" applyBorder="1" applyAlignment="1">
      <alignment horizontal="right" vertical="center"/>
    </xf>
    <xf numFmtId="167" fontId="7" fillId="4" borderId="62" xfId="0" applyNumberFormat="1" applyFont="1" applyFill="1" applyBorder="1" applyAlignment="1">
      <alignment horizontal="right" vertical="center"/>
    </xf>
    <xf numFmtId="0" fontId="5" fillId="11" borderId="63" xfId="0" applyFont="1" applyFill="1" applyBorder="1" applyAlignment="1">
      <alignment horizontal="left" vertical="center" wrapText="1" indent="1"/>
    </xf>
    <xf numFmtId="167" fontId="5" fillId="11" borderId="64" xfId="2" applyNumberFormat="1" applyFont="1" applyFill="1" applyBorder="1" applyAlignment="1" applyProtection="1">
      <alignment horizontal="center" wrapText="1"/>
    </xf>
    <xf numFmtId="167" fontId="5" fillId="11" borderId="65" xfId="2" applyNumberFormat="1" applyFont="1" applyFill="1" applyBorder="1" applyAlignment="1" applyProtection="1">
      <alignment horizontal="center" wrapText="1"/>
    </xf>
    <xf numFmtId="167" fontId="5" fillId="11" borderId="66" xfId="2" applyNumberFormat="1" applyFont="1" applyFill="1" applyBorder="1" applyAlignment="1" applyProtection="1">
      <alignment horizontal="right" wrapText="1"/>
    </xf>
    <xf numFmtId="167" fontId="5" fillId="11" borderId="67" xfId="2" applyNumberFormat="1" applyFont="1" applyFill="1" applyBorder="1" applyAlignment="1" applyProtection="1">
      <alignment horizontal="right" wrapText="1"/>
    </xf>
    <xf numFmtId="167" fontId="5" fillId="11" borderId="68" xfId="2" applyNumberFormat="1" applyFont="1" applyFill="1" applyBorder="1" applyAlignment="1" applyProtection="1">
      <alignment horizontal="right" wrapText="1"/>
    </xf>
    <xf numFmtId="0" fontId="16" fillId="0" borderId="69" xfId="0" applyFont="1" applyBorder="1" applyAlignment="1">
      <alignment vertical="center"/>
    </xf>
    <xf numFmtId="0" fontId="16" fillId="0" borderId="0" xfId="0" applyFont="1" applyAlignment="1">
      <alignment vertical="center"/>
    </xf>
    <xf numFmtId="165" fontId="17" fillId="0" borderId="0" xfId="0" applyNumberFormat="1" applyFont="1"/>
    <xf numFmtId="0" fontId="9" fillId="0" borderId="69" xfId="0" applyFont="1" applyBorder="1"/>
    <xf numFmtId="0" fontId="9" fillId="0" borderId="0" xfId="0" applyFont="1" applyAlignment="1">
      <alignment horizontal="right"/>
    </xf>
    <xf numFmtId="0" fontId="7" fillId="0" borderId="70" xfId="0" applyFont="1" applyBorder="1" applyAlignment="1">
      <alignment horizontal="left" vertical="center" wrapText="1" indent="1"/>
    </xf>
    <xf numFmtId="167" fontId="7" fillId="4" borderId="50" xfId="0" applyNumberFormat="1" applyFont="1" applyFill="1" applyBorder="1" applyAlignment="1" applyProtection="1">
      <alignment vertical="center" wrapText="1"/>
      <protection locked="0"/>
    </xf>
    <xf numFmtId="167" fontId="7" fillId="4" borderId="71" xfId="0" applyNumberFormat="1" applyFont="1" applyFill="1" applyBorder="1" applyAlignment="1" applyProtection="1">
      <alignment vertical="center" wrapText="1"/>
      <protection locked="0"/>
    </xf>
    <xf numFmtId="167" fontId="7" fillId="4" borderId="13" xfId="0" applyNumberFormat="1" applyFont="1" applyFill="1" applyBorder="1" applyAlignment="1" applyProtection="1">
      <alignment vertical="center" wrapText="1"/>
      <protection locked="0"/>
    </xf>
    <xf numFmtId="167" fontId="7" fillId="0" borderId="13" xfId="0" applyNumberFormat="1" applyFont="1" applyBorder="1" applyAlignment="1" applyProtection="1">
      <alignment vertical="center" wrapText="1"/>
      <protection locked="0"/>
    </xf>
    <xf numFmtId="2" fontId="5" fillId="2" borderId="72" xfId="0" applyNumberFormat="1" applyFont="1" applyFill="1" applyBorder="1"/>
    <xf numFmtId="167" fontId="7" fillId="4" borderId="12" xfId="0" applyNumberFormat="1" applyFont="1" applyFill="1" applyBorder="1" applyAlignment="1">
      <alignment horizontal="right" vertical="center"/>
    </xf>
    <xf numFmtId="167" fontId="7" fillId="4" borderId="49" xfId="0" applyNumberFormat="1" applyFont="1" applyFill="1" applyBorder="1" applyAlignment="1">
      <alignment horizontal="right" vertical="center"/>
    </xf>
    <xf numFmtId="167" fontId="7" fillId="4" borderId="50" xfId="0" applyNumberFormat="1" applyFont="1" applyFill="1" applyBorder="1" applyAlignment="1">
      <alignment horizontal="right" vertical="center"/>
    </xf>
    <xf numFmtId="167" fontId="7" fillId="4" borderId="13" xfId="0" applyNumberFormat="1" applyFont="1" applyFill="1" applyBorder="1" applyAlignment="1">
      <alignment horizontal="right" vertical="center"/>
    </xf>
    <xf numFmtId="167" fontId="5" fillId="2" borderId="73" xfId="0" applyNumberFormat="1" applyFont="1" applyFill="1" applyBorder="1" applyAlignment="1">
      <alignment horizontal="left"/>
    </xf>
    <xf numFmtId="164" fontId="3" fillId="0" borderId="0" xfId="0" applyNumberFormat="1" applyFont="1"/>
    <xf numFmtId="0" fontId="16" fillId="10" borderId="74" xfId="0" applyFont="1" applyFill="1" applyBorder="1" applyAlignment="1">
      <alignment horizontal="left" vertical="center" wrapText="1" indent="1"/>
    </xf>
    <xf numFmtId="167" fontId="5" fillId="2" borderId="52" xfId="0" applyNumberFormat="1" applyFont="1" applyFill="1" applyBorder="1"/>
    <xf numFmtId="167" fontId="5" fillId="2" borderId="75" xfId="0" applyNumberFormat="1" applyFont="1" applyFill="1" applyBorder="1"/>
    <xf numFmtId="167" fontId="5" fillId="2" borderId="54" xfId="0" applyNumberFormat="1" applyFont="1" applyFill="1" applyBorder="1"/>
    <xf numFmtId="167" fontId="18" fillId="2" borderId="53" xfId="0" applyNumberFormat="1" applyFont="1" applyFill="1" applyBorder="1"/>
    <xf numFmtId="2" fontId="5" fillId="2" borderId="76" xfId="0" applyNumberFormat="1" applyFont="1" applyFill="1" applyBorder="1"/>
    <xf numFmtId="167" fontId="5" fillId="2" borderId="77" xfId="0" applyNumberFormat="1" applyFont="1" applyFill="1" applyBorder="1" applyAlignment="1">
      <alignment horizontal="right"/>
    </xf>
    <xf numFmtId="0" fontId="7" fillId="0" borderId="74" xfId="0" applyFont="1" applyBorder="1" applyAlignment="1">
      <alignment horizontal="left" vertical="center" wrapText="1" indent="3"/>
    </xf>
    <xf numFmtId="167" fontId="7" fillId="0" borderId="54" xfId="0" applyNumberFormat="1" applyFont="1" applyBorder="1" applyAlignment="1" applyProtection="1">
      <alignment vertical="center" wrapText="1"/>
      <protection locked="0"/>
    </xf>
    <xf numFmtId="167" fontId="7" fillId="0" borderId="53" xfId="0" applyNumberFormat="1" applyFont="1" applyBorder="1" applyAlignment="1" applyProtection="1">
      <alignment vertical="center" wrapText="1"/>
      <protection locked="0"/>
    </xf>
    <xf numFmtId="167" fontId="7" fillId="4" borderId="52" xfId="0" applyNumberFormat="1" applyFont="1" applyFill="1" applyBorder="1" applyAlignment="1" applyProtection="1">
      <alignment vertical="center" wrapText="1"/>
      <protection locked="0"/>
    </xf>
    <xf numFmtId="167" fontId="7" fillId="4" borderId="56" xfId="0" applyNumberFormat="1" applyFont="1" applyFill="1" applyBorder="1" applyAlignment="1">
      <alignment horizontal="right" vertical="center"/>
    </xf>
    <xf numFmtId="167" fontId="7" fillId="4" borderId="54" xfId="0" applyNumberFormat="1" applyFont="1" applyFill="1" applyBorder="1" applyAlignment="1" applyProtection="1">
      <alignment vertical="center" wrapText="1"/>
      <protection locked="0"/>
    </xf>
    <xf numFmtId="167" fontId="7" fillId="4" borderId="53" xfId="0" applyNumberFormat="1" applyFont="1" applyFill="1" applyBorder="1" applyAlignment="1" applyProtection="1">
      <alignment vertical="center" wrapText="1"/>
      <protection locked="0"/>
    </xf>
    <xf numFmtId="167" fontId="2" fillId="0" borderId="0" xfId="0" applyNumberFormat="1" applyFont="1"/>
    <xf numFmtId="0" fontId="7" fillId="0" borderId="74" xfId="0" applyFont="1" applyBorder="1" applyAlignment="1">
      <alignment horizontal="left" vertical="center" wrapText="1" indent="1"/>
    </xf>
    <xf numFmtId="167" fontId="7" fillId="0" borderId="52" xfId="0" applyNumberFormat="1" applyFont="1" applyBorder="1" applyAlignment="1" applyProtection="1">
      <alignment vertical="center" wrapText="1"/>
      <protection locked="0"/>
    </xf>
    <xf numFmtId="167" fontId="20" fillId="0" borderId="54" xfId="0" applyNumberFormat="1" applyFont="1" applyBorder="1" applyAlignment="1" applyProtection="1">
      <alignment vertical="center" wrapText="1"/>
      <protection locked="0"/>
    </xf>
    <xf numFmtId="168" fontId="9" fillId="0" borderId="0" xfId="0" applyNumberFormat="1" applyFont="1"/>
    <xf numFmtId="167" fontId="9" fillId="2" borderId="77" xfId="0" applyNumberFormat="1" applyFont="1" applyFill="1" applyBorder="1"/>
    <xf numFmtId="0" fontId="7" fillId="0" borderId="82" xfId="0" applyFont="1" applyBorder="1" applyAlignment="1">
      <alignment horizontal="left" vertical="center" wrapText="1" indent="1"/>
    </xf>
    <xf numFmtId="167" fontId="7" fillId="0" borderId="22" xfId="0" applyNumberFormat="1" applyFont="1" applyBorder="1" applyAlignment="1" applyProtection="1">
      <alignment vertical="center" wrapText="1"/>
      <protection locked="0"/>
    </xf>
    <xf numFmtId="167" fontId="7" fillId="0" borderId="40" xfId="0" applyNumberFormat="1" applyFont="1" applyBorder="1" applyAlignment="1" applyProtection="1">
      <alignment vertical="center" wrapText="1"/>
      <protection locked="0"/>
    </xf>
    <xf numFmtId="167" fontId="7" fillId="0" borderId="21" xfId="0" applyNumberFormat="1" applyFont="1" applyBorder="1" applyAlignment="1" applyProtection="1">
      <alignment vertical="center" wrapText="1"/>
      <protection locked="0"/>
    </xf>
    <xf numFmtId="167" fontId="20" fillId="0" borderId="22" xfId="0" applyNumberFormat="1" applyFont="1" applyBorder="1" applyAlignment="1" applyProtection="1">
      <alignment vertical="center" wrapText="1"/>
      <protection locked="0"/>
    </xf>
    <xf numFmtId="2" fontId="5" fillId="2" borderId="83" xfId="0" applyNumberFormat="1" applyFont="1" applyFill="1" applyBorder="1"/>
    <xf numFmtId="167" fontId="7" fillId="4" borderId="39" xfId="0" applyNumberFormat="1" applyFont="1" applyFill="1" applyBorder="1" applyAlignment="1">
      <alignment horizontal="right" vertical="center"/>
    </xf>
    <xf numFmtId="167" fontId="7" fillId="4" borderId="40" xfId="0" applyNumberFormat="1" applyFont="1" applyFill="1" applyBorder="1" applyAlignment="1">
      <alignment horizontal="right" vertical="center"/>
    </xf>
    <xf numFmtId="167" fontId="7" fillId="4" borderId="21" xfId="0" applyNumberFormat="1" applyFont="1" applyFill="1" applyBorder="1" applyAlignment="1">
      <alignment horizontal="right" vertical="center"/>
    </xf>
    <xf numFmtId="167" fontId="9" fillId="2" borderId="84" xfId="0" applyNumberFormat="1" applyFont="1" applyFill="1" applyBorder="1"/>
    <xf numFmtId="0" fontId="5" fillId="11" borderId="20" xfId="0" applyFont="1" applyFill="1" applyBorder="1" applyAlignment="1">
      <alignment horizontal="left" wrapText="1"/>
    </xf>
    <xf numFmtId="167" fontId="5" fillId="11" borderId="42" xfId="2" applyNumberFormat="1" applyFont="1" applyFill="1" applyBorder="1" applyAlignment="1" applyProtection="1">
      <alignment horizontal="right" wrapText="1"/>
    </xf>
    <xf numFmtId="165" fontId="5" fillId="11" borderId="43" xfId="2" applyNumberFormat="1" applyFont="1" applyFill="1" applyBorder="1" applyAlignment="1" applyProtection="1">
      <alignment horizontal="right" wrapText="1"/>
    </xf>
    <xf numFmtId="169" fontId="6" fillId="7" borderId="24" xfId="0" applyNumberFormat="1" applyFont="1" applyFill="1" applyBorder="1" applyAlignment="1">
      <alignment horizontal="center"/>
    </xf>
    <xf numFmtId="167" fontId="9" fillId="7" borderId="87" xfId="0" applyNumberFormat="1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164" fontId="9" fillId="0" borderId="0" xfId="1" applyFont="1" applyAlignment="1">
      <alignment horizontal="left"/>
    </xf>
    <xf numFmtId="0" fontId="9" fillId="0" borderId="0" xfId="0" applyFont="1" applyAlignment="1">
      <alignment horizontal="left" wrapText="1"/>
    </xf>
    <xf numFmtId="0" fontId="21" fillId="2" borderId="88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3" xfId="0" applyFont="1" applyFill="1" applyBorder="1" applyAlignment="1">
      <alignment horizontal="left" vertical="center"/>
    </xf>
    <xf numFmtId="2" fontId="22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3" fillId="2" borderId="89" xfId="0" applyFont="1" applyFill="1" applyBorder="1"/>
    <xf numFmtId="0" fontId="3" fillId="2" borderId="84" xfId="0" applyFont="1" applyFill="1" applyBorder="1"/>
    <xf numFmtId="167" fontId="7" fillId="10" borderId="66" xfId="0" applyNumberFormat="1" applyFont="1" applyFill="1" applyBorder="1" applyAlignment="1">
      <alignment horizontal="right" vertical="center"/>
    </xf>
    <xf numFmtId="167" fontId="7" fillId="10" borderId="67" xfId="0" applyNumberFormat="1" applyFont="1" applyFill="1" applyBorder="1" applyAlignment="1">
      <alignment horizontal="right" vertical="center"/>
    </xf>
    <xf numFmtId="167" fontId="7" fillId="10" borderId="68" xfId="0" applyNumberFormat="1" applyFont="1" applyFill="1" applyBorder="1" applyAlignment="1">
      <alignment horizontal="right" vertical="center"/>
    </xf>
    <xf numFmtId="170" fontId="9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21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1" fillId="2" borderId="25" xfId="0" applyFont="1" applyFill="1" applyBorder="1" applyAlignment="1">
      <alignment horizontal="left" vertical="center"/>
    </xf>
    <xf numFmtId="0" fontId="21" fillId="2" borderId="73" xfId="0" applyFont="1" applyFill="1" applyBorder="1" applyAlignment="1">
      <alignment horizontal="left" vertical="center"/>
    </xf>
    <xf numFmtId="171" fontId="9" fillId="0" borderId="0" xfId="1" applyNumberFormat="1" applyFont="1" applyAlignment="1">
      <alignment horizontal="left"/>
    </xf>
    <xf numFmtId="0" fontId="5" fillId="4" borderId="88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6" fillId="10" borderId="94" xfId="0" applyFont="1" applyFill="1" applyBorder="1"/>
    <xf numFmtId="3" fontId="9" fillId="0" borderId="0" xfId="0" applyNumberFormat="1" applyFont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14" borderId="95" xfId="0" applyFont="1" applyFill="1" applyBorder="1" applyAlignment="1">
      <alignment horizontal="centerContinuous" vertical="center"/>
    </xf>
    <xf numFmtId="0" fontId="5" fillId="14" borderId="96" xfId="0" applyFont="1" applyFill="1" applyBorder="1" applyAlignment="1">
      <alignment horizontal="centerContinuous" vertical="center"/>
    </xf>
    <xf numFmtId="0" fontId="5" fillId="14" borderId="97" xfId="0" applyFont="1" applyFill="1" applyBorder="1" applyAlignment="1">
      <alignment horizontal="centerContinuous" vertical="center"/>
    </xf>
    <xf numFmtId="0" fontId="5" fillId="14" borderId="98" xfId="0" applyFont="1" applyFill="1" applyBorder="1" applyAlignment="1">
      <alignment horizontal="centerContinuous" vertical="center"/>
    </xf>
    <xf numFmtId="0" fontId="5" fillId="14" borderId="99" xfId="0" applyFont="1" applyFill="1" applyBorder="1" applyAlignment="1">
      <alignment horizontal="centerContinuous" vertical="center"/>
    </xf>
    <xf numFmtId="0" fontId="5" fillId="14" borderId="100" xfId="0" applyFont="1" applyFill="1" applyBorder="1" applyAlignment="1">
      <alignment horizontal="centerContinuous" vertical="center"/>
    </xf>
    <xf numFmtId="0" fontId="3" fillId="14" borderId="101" xfId="0" applyFont="1" applyFill="1" applyBorder="1" applyAlignment="1">
      <alignment horizontal="centerContinuous"/>
    </xf>
    <xf numFmtId="2" fontId="9" fillId="0" borderId="0" xfId="0" applyNumberFormat="1" applyFont="1" applyAlignment="1">
      <alignment horizontal="left"/>
    </xf>
    <xf numFmtId="0" fontId="5" fillId="9" borderId="20" xfId="0" applyFont="1" applyFill="1" applyBorder="1" applyAlignment="1">
      <alignment horizontal="right" vertical="center"/>
    </xf>
    <xf numFmtId="0" fontId="5" fillId="13" borderId="102" xfId="0" applyFont="1" applyFill="1" applyBorder="1" applyAlignment="1">
      <alignment horizontal="right" vertical="center"/>
    </xf>
    <xf numFmtId="0" fontId="14" fillId="10" borderId="103" xfId="0" applyFont="1" applyFill="1" applyBorder="1" applyAlignment="1">
      <alignment horizontal="right"/>
    </xf>
    <xf numFmtId="172" fontId="7" fillId="15" borderId="0" xfId="0" applyNumberFormat="1" applyFont="1" applyFill="1" applyAlignment="1">
      <alignment horizontal="left" vertical="center"/>
    </xf>
    <xf numFmtId="167" fontId="7" fillId="4" borderId="66" xfId="0" applyNumberFormat="1" applyFont="1" applyFill="1" applyBorder="1" applyAlignment="1">
      <alignment horizontal="right" vertical="center"/>
    </xf>
    <xf numFmtId="167" fontId="7" fillId="4" borderId="17" xfId="0" applyNumberFormat="1" applyFont="1" applyFill="1" applyBorder="1" applyAlignment="1">
      <alignment horizontal="right" vertical="center"/>
    </xf>
    <xf numFmtId="167" fontId="7" fillId="4" borderId="104" xfId="0" applyNumberFormat="1" applyFont="1" applyFill="1" applyBorder="1" applyAlignment="1">
      <alignment horizontal="right" vertical="center"/>
    </xf>
    <xf numFmtId="167" fontId="7" fillId="4" borderId="14" xfId="0" applyNumberFormat="1" applyFont="1" applyFill="1" applyBorder="1" applyAlignment="1">
      <alignment horizontal="right" vertical="center"/>
    </xf>
    <xf numFmtId="167" fontId="7" fillId="15" borderId="0" xfId="0" applyNumberFormat="1" applyFont="1" applyFill="1" applyAlignment="1">
      <alignment horizontal="right" vertical="center"/>
    </xf>
    <xf numFmtId="167" fontId="3" fillId="10" borderId="77" xfId="0" applyNumberFormat="1" applyFont="1" applyFill="1" applyBorder="1"/>
    <xf numFmtId="167" fontId="7" fillId="15" borderId="0" xfId="0" applyNumberFormat="1" applyFont="1" applyFill="1" applyAlignment="1">
      <alignment horizontal="left" vertical="center"/>
    </xf>
    <xf numFmtId="167" fontId="7" fillId="4" borderId="105" xfId="0" applyNumberFormat="1" applyFont="1" applyFill="1" applyBorder="1" applyAlignment="1">
      <alignment horizontal="right" vertical="center"/>
    </xf>
    <xf numFmtId="167" fontId="7" fillId="4" borderId="54" xfId="0" applyNumberFormat="1" applyFont="1" applyFill="1" applyBorder="1" applyAlignment="1">
      <alignment horizontal="right" vertical="center"/>
    </xf>
    <xf numFmtId="172" fontId="7" fillId="15" borderId="0" xfId="0" applyNumberFormat="1" applyFont="1" applyFill="1" applyAlignment="1">
      <alignment horizontal="right" vertical="center"/>
    </xf>
    <xf numFmtId="167" fontId="7" fillId="4" borderId="19" xfId="0" applyNumberFormat="1" applyFont="1" applyFill="1" applyBorder="1" applyAlignment="1">
      <alignment horizontal="right" vertical="center"/>
    </xf>
    <xf numFmtId="167" fontId="7" fillId="4" borderId="106" xfId="0" applyNumberFormat="1" applyFont="1" applyFill="1" applyBorder="1" applyAlignment="1">
      <alignment horizontal="right" vertical="center"/>
    </xf>
    <xf numFmtId="167" fontId="7" fillId="15" borderId="89" xfId="0" applyNumberFormat="1" applyFont="1" applyFill="1" applyBorder="1" applyAlignment="1">
      <alignment horizontal="right" vertical="center"/>
    </xf>
    <xf numFmtId="167" fontId="7" fillId="4" borderId="107" xfId="0" applyNumberFormat="1" applyFont="1" applyFill="1" applyBorder="1" applyAlignment="1">
      <alignment horizontal="right" vertical="center"/>
    </xf>
    <xf numFmtId="167" fontId="7" fillId="4" borderId="108" xfId="0" applyNumberFormat="1" applyFont="1" applyFill="1" applyBorder="1" applyAlignment="1">
      <alignment horizontal="right" vertical="center"/>
    </xf>
    <xf numFmtId="172" fontId="7" fillId="15" borderId="69" xfId="0" applyNumberFormat="1" applyFont="1" applyFill="1" applyBorder="1" applyAlignment="1">
      <alignment horizontal="right" vertical="center"/>
    </xf>
    <xf numFmtId="167" fontId="7" fillId="15" borderId="69" xfId="0" applyNumberFormat="1" applyFont="1" applyFill="1" applyBorder="1" applyAlignment="1">
      <alignment horizontal="right" vertical="center"/>
    </xf>
    <xf numFmtId="167" fontId="7" fillId="4" borderId="109" xfId="0" applyNumberFormat="1" applyFont="1" applyFill="1" applyBorder="1" applyAlignment="1">
      <alignment horizontal="right" vertical="center"/>
    </xf>
    <xf numFmtId="167" fontId="7" fillId="4" borderId="110" xfId="0" applyNumberFormat="1" applyFont="1" applyFill="1" applyBorder="1" applyAlignment="1">
      <alignment horizontal="right" vertical="center"/>
    </xf>
    <xf numFmtId="167" fontId="7" fillId="4" borderId="111" xfId="0" applyNumberFormat="1" applyFont="1" applyFill="1" applyBorder="1" applyAlignment="1">
      <alignment horizontal="right" vertical="center"/>
    </xf>
    <xf numFmtId="167" fontId="7" fillId="4" borderId="112" xfId="0" applyNumberFormat="1" applyFont="1" applyFill="1" applyBorder="1" applyAlignment="1">
      <alignment horizontal="right" vertical="center"/>
    </xf>
    <xf numFmtId="0" fontId="24" fillId="16" borderId="1" xfId="0" applyFont="1" applyFill="1" applyBorder="1"/>
    <xf numFmtId="0" fontId="24" fillId="16" borderId="2" xfId="0" applyFont="1" applyFill="1" applyBorder="1" applyAlignment="1">
      <alignment wrapText="1"/>
    </xf>
    <xf numFmtId="172" fontId="24" fillId="16" borderId="2" xfId="0" applyNumberFormat="1" applyFont="1" applyFill="1" applyBorder="1" applyAlignment="1">
      <alignment horizontal="right"/>
    </xf>
    <xf numFmtId="167" fontId="24" fillId="16" borderId="2" xfId="0" applyNumberFormat="1" applyFont="1" applyFill="1" applyBorder="1" applyAlignment="1">
      <alignment horizontal="right"/>
    </xf>
    <xf numFmtId="167" fontId="24" fillId="16" borderId="1" xfId="0" applyNumberFormat="1" applyFont="1" applyFill="1" applyBorder="1" applyAlignment="1">
      <alignment horizontal="right"/>
    </xf>
    <xf numFmtId="167" fontId="24" fillId="16" borderId="3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 wrapText="1"/>
    </xf>
    <xf numFmtId="167" fontId="5" fillId="4" borderId="2" xfId="0" applyNumberFormat="1" applyFont="1" applyFill="1" applyBorder="1" applyAlignment="1">
      <alignment horizontal="left" wrapText="1"/>
    </xf>
    <xf numFmtId="167" fontId="5" fillId="4" borderId="0" xfId="0" applyNumberFormat="1" applyFont="1" applyFill="1" applyAlignment="1">
      <alignment horizontal="right" vertical="center"/>
    </xf>
    <xf numFmtId="167" fontId="3" fillId="0" borderId="0" xfId="0" applyNumberFormat="1" applyFont="1"/>
    <xf numFmtId="0" fontId="24" fillId="16" borderId="1" xfId="0" applyFont="1" applyFill="1" applyBorder="1" applyAlignment="1">
      <alignment vertical="center"/>
    </xf>
    <xf numFmtId="0" fontId="24" fillId="16" borderId="2" xfId="0" applyFont="1" applyFill="1" applyBorder="1" applyAlignment="1">
      <alignment vertical="center"/>
    </xf>
    <xf numFmtId="2" fontId="5" fillId="16" borderId="2" xfId="0" applyNumberFormat="1" applyFont="1" applyFill="1" applyBorder="1" applyAlignment="1">
      <alignment horizontal="right"/>
    </xf>
    <xf numFmtId="167" fontId="5" fillId="16" borderId="2" xfId="0" applyNumberFormat="1" applyFont="1" applyFill="1" applyBorder="1" applyAlignment="1">
      <alignment horizontal="right"/>
    </xf>
    <xf numFmtId="167" fontId="24" fillId="16" borderId="1" xfId="0" applyNumberFormat="1" applyFont="1" applyFill="1" applyBorder="1" applyAlignment="1">
      <alignment horizontal="right" vertical="center"/>
    </xf>
    <xf numFmtId="167" fontId="24" fillId="16" borderId="2" xfId="0" applyNumberFormat="1" applyFont="1" applyFill="1" applyBorder="1" applyAlignment="1">
      <alignment horizontal="right" vertical="center"/>
    </xf>
    <xf numFmtId="167" fontId="24" fillId="16" borderId="3" xfId="0" applyNumberFormat="1" applyFont="1" applyFill="1" applyBorder="1" applyAlignment="1">
      <alignment horizontal="right" vertical="center"/>
    </xf>
    <xf numFmtId="165" fontId="14" fillId="7" borderId="24" xfId="0" applyNumberFormat="1" applyFont="1" applyFill="1" applyBorder="1" applyAlignment="1">
      <alignment horizontal="right"/>
    </xf>
    <xf numFmtId="165" fontId="9" fillId="0" borderId="0" xfId="0" applyNumberFormat="1" applyFont="1"/>
    <xf numFmtId="167" fontId="7" fillId="17" borderId="52" xfId="0" applyNumberFormat="1" applyFont="1" applyFill="1" applyBorder="1" applyAlignment="1">
      <alignment horizontal="right" vertical="center"/>
    </xf>
    <xf numFmtId="167" fontId="7" fillId="17" borderId="53" xfId="0" applyNumberFormat="1" applyFont="1" applyFill="1" applyBorder="1" applyAlignment="1">
      <alignment horizontal="right" vertical="center"/>
    </xf>
    <xf numFmtId="167" fontId="7" fillId="17" borderId="53" xfId="0" applyNumberFormat="1" applyFont="1" applyFill="1" applyBorder="1" applyAlignment="1" applyProtection="1">
      <alignment vertical="center" wrapText="1"/>
      <protection locked="0"/>
    </xf>
    <xf numFmtId="167" fontId="7" fillId="17" borderId="52" xfId="0" applyNumberFormat="1" applyFont="1" applyFill="1" applyBorder="1" applyAlignment="1" applyProtection="1">
      <alignment vertical="center" wrapText="1"/>
      <protection locked="0"/>
    </xf>
    <xf numFmtId="0" fontId="3" fillId="0" borderId="0" xfId="0" quotePrefix="1" applyFont="1"/>
    <xf numFmtId="165" fontId="5" fillId="3" borderId="5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0" fontId="7" fillId="4" borderId="56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19" fillId="12" borderId="78" xfId="0" applyFont="1" applyFill="1" applyBorder="1" applyAlignment="1">
      <alignment horizontal="center" vertical="center" wrapText="1"/>
    </xf>
    <xf numFmtId="0" fontId="19" fillId="12" borderId="79" xfId="0" applyFont="1" applyFill="1" applyBorder="1" applyAlignment="1">
      <alignment horizontal="center" vertical="center" wrapText="1"/>
    </xf>
    <xf numFmtId="0" fontId="19" fillId="12" borderId="80" xfId="0" applyFont="1" applyFill="1" applyBorder="1" applyAlignment="1">
      <alignment horizontal="center" vertical="center" wrapText="1"/>
    </xf>
    <xf numFmtId="0" fontId="19" fillId="12" borderId="81" xfId="0" applyFont="1" applyFill="1" applyBorder="1" applyAlignment="1">
      <alignment horizontal="center" vertical="center" wrapText="1"/>
    </xf>
    <xf numFmtId="0" fontId="19" fillId="12" borderId="85" xfId="0" applyFont="1" applyFill="1" applyBorder="1" applyAlignment="1">
      <alignment horizontal="center" vertical="center" wrapText="1"/>
    </xf>
    <xf numFmtId="0" fontId="19" fillId="12" borderId="86" xfId="0" applyFont="1" applyFill="1" applyBorder="1" applyAlignment="1">
      <alignment horizontal="center" vertical="center" wrapText="1"/>
    </xf>
    <xf numFmtId="0" fontId="6" fillId="9" borderId="90" xfId="0" applyFont="1" applyFill="1" applyBorder="1" applyAlignment="1">
      <alignment horizontal="center" vertical="center"/>
    </xf>
    <xf numFmtId="0" fontId="6" fillId="9" borderId="91" xfId="0" applyFont="1" applyFill="1" applyBorder="1" applyAlignment="1">
      <alignment horizontal="center" vertical="center"/>
    </xf>
    <xf numFmtId="0" fontId="6" fillId="13" borderId="92" xfId="0" applyFont="1" applyFill="1" applyBorder="1" applyAlignment="1">
      <alignment horizontal="center" vertical="center" wrapText="1"/>
    </xf>
    <xf numFmtId="0" fontId="6" fillId="13" borderId="9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TableLvl3" xfId="3" xr:uid="{F0976956-EF40-4C49-8F74-0693FFC02283}"/>
  </cellStyles>
  <dxfs count="6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A7ED-0B67-45C8-AAE8-944F44BF102C}">
  <dimension ref="B1:W56"/>
  <sheetViews>
    <sheetView tabSelected="1" topLeftCell="B1" zoomScale="80" zoomScaleNormal="80" workbookViewId="0">
      <selection activeCell="AD31" sqref="AD31"/>
    </sheetView>
  </sheetViews>
  <sheetFormatPr defaultColWidth="9.33203125" defaultRowHeight="14.4" x14ac:dyDescent="0.3"/>
  <cols>
    <col min="1" max="1" width="5.44140625" customWidth="1"/>
    <col min="2" max="2" width="65.6640625" customWidth="1"/>
    <col min="3" max="23" width="12.33203125" customWidth="1"/>
  </cols>
  <sheetData>
    <row r="1" spans="2:23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2" thickBot="1" x14ac:dyDescent="0.35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  <c r="V2" s="1"/>
      <c r="W2" s="1"/>
    </row>
    <row r="3" spans="2:23" ht="15.6" x14ac:dyDescent="0.3">
      <c r="B3" s="5"/>
      <c r="C3" s="230" t="s">
        <v>1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230" t="s">
        <v>2</v>
      </c>
      <c r="Q3" s="231"/>
      <c r="R3" s="231"/>
      <c r="S3" s="232"/>
      <c r="T3" s="1"/>
      <c r="U3" s="1"/>
      <c r="V3" s="1"/>
      <c r="W3" s="1"/>
    </row>
    <row r="4" spans="2:23" ht="16.2" thickBot="1" x14ac:dyDescent="0.35">
      <c r="B4" s="5"/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9" t="s">
        <v>19</v>
      </c>
      <c r="T4" s="1"/>
      <c r="U4" s="1"/>
      <c r="V4" s="1"/>
      <c r="W4" s="1"/>
    </row>
    <row r="5" spans="2:23" x14ac:dyDescent="0.3">
      <c r="B5" s="10" t="s">
        <v>20</v>
      </c>
      <c r="C5" s="11"/>
      <c r="D5" s="12">
        <v>102.8</v>
      </c>
      <c r="E5" s="12">
        <v>105.9</v>
      </c>
      <c r="F5" s="12">
        <v>107.5</v>
      </c>
      <c r="G5" s="12">
        <v>108.6</v>
      </c>
      <c r="H5" s="12">
        <v>110.7</v>
      </c>
      <c r="I5" s="12">
        <v>113</v>
      </c>
      <c r="J5" s="12">
        <v>114.8</v>
      </c>
      <c r="K5" s="12">
        <v>114.4</v>
      </c>
      <c r="L5" s="12">
        <v>118.8</v>
      </c>
      <c r="M5" s="13">
        <v>126.1</v>
      </c>
      <c r="N5" s="13">
        <v>133.69999999999999</v>
      </c>
      <c r="O5" s="13">
        <v>138.80000000000001</v>
      </c>
      <c r="P5" s="13">
        <v>141.7148</v>
      </c>
      <c r="Q5" s="13">
        <v>146.10795879999998</v>
      </c>
      <c r="R5" s="13">
        <v>149.90676572879997</v>
      </c>
      <c r="S5" s="14">
        <v>153.65443487201995</v>
      </c>
      <c r="T5" s="1"/>
      <c r="U5" s="1"/>
      <c r="V5" s="1"/>
      <c r="W5" s="1"/>
    </row>
    <row r="6" spans="2:23" x14ac:dyDescent="0.3">
      <c r="B6" s="15" t="s">
        <v>21</v>
      </c>
      <c r="C6" s="16"/>
      <c r="D6" s="17"/>
      <c r="E6" s="18">
        <f>+E5/D5-1</f>
        <v>3.0155642023346418E-2</v>
      </c>
      <c r="F6" s="18">
        <f t="shared" ref="F6:K6" si="0">+F5/E5-1</f>
        <v>1.5108593012275628E-2</v>
      </c>
      <c r="G6" s="18">
        <f t="shared" si="0"/>
        <v>1.0232558139534831E-2</v>
      </c>
      <c r="H6" s="18">
        <f t="shared" si="0"/>
        <v>1.9337016574585641E-2</v>
      </c>
      <c r="I6" s="18">
        <f t="shared" si="0"/>
        <v>2.0776874435411097E-2</v>
      </c>
      <c r="J6" s="18">
        <f t="shared" si="0"/>
        <v>1.5929203539823078E-2</v>
      </c>
      <c r="K6" s="18">
        <f t="shared" si="0"/>
        <v>-3.4843205574912606E-3</v>
      </c>
      <c r="L6" s="18">
        <f>+L5/K5-1</f>
        <v>3.8461538461538325E-2</v>
      </c>
      <c r="M6" s="19">
        <f>+M5/L5-1</f>
        <v>6.1447811447811418E-2</v>
      </c>
      <c r="N6" s="19">
        <f>+N5/M5-1</f>
        <v>6.0269627279936566E-2</v>
      </c>
      <c r="O6" s="19">
        <f t="shared" ref="O6:S6" si="1">+O5/N5-1</f>
        <v>3.8145100972326373E-2</v>
      </c>
      <c r="P6" s="19">
        <f t="shared" si="1"/>
        <v>2.0999999999999908E-2</v>
      </c>
      <c r="Q6" s="19">
        <f t="shared" si="1"/>
        <v>3.0999999999999917E-2</v>
      </c>
      <c r="R6" s="19">
        <f t="shared" si="1"/>
        <v>2.6000000000000023E-2</v>
      </c>
      <c r="S6" s="20">
        <f t="shared" si="1"/>
        <v>2.4999999999999911E-2</v>
      </c>
      <c r="T6" s="1"/>
      <c r="U6" s="1"/>
      <c r="V6" s="1"/>
      <c r="W6" s="1"/>
    </row>
    <row r="7" spans="2:23" ht="15" thickBot="1" x14ac:dyDescent="0.35">
      <c r="B7" s="21" t="s">
        <v>22</v>
      </c>
      <c r="C7" s="22"/>
      <c r="D7" s="23">
        <f t="shared" ref="D7" si="2">E7/(1+E6)</f>
        <v>0.66903373199493332</v>
      </c>
      <c r="E7" s="24">
        <f t="shared" ref="E7" si="3">F7/(1+F6)</f>
        <v>0.68920887371851602</v>
      </c>
      <c r="F7" s="24">
        <f t="shared" ref="F7" si="4">G7/(1+G6)</f>
        <v>0.69962185009197797</v>
      </c>
      <c r="G7" s="24">
        <f t="shared" ref="G7" si="5">H7/(1+H6)</f>
        <v>0.70678077134873307</v>
      </c>
      <c r="H7" s="24">
        <f t="shared" ref="H7" si="6">I7/(1+I6)</f>
        <v>0.72044780283890197</v>
      </c>
      <c r="I7" s="24">
        <f t="shared" ref="I7" si="7">J7/(1+J6)</f>
        <v>0.7354164563757537</v>
      </c>
      <c r="J7" s="24">
        <f t="shared" ref="J7" si="8">K7/(1+K6)</f>
        <v>0.74713105479589847</v>
      </c>
      <c r="K7" s="24">
        <f t="shared" ref="K7" si="9">L7/(1+L6)</f>
        <v>0.74452781070253304</v>
      </c>
      <c r="L7" s="24">
        <f t="shared" ref="L7" si="10">M7/(1+M6)</f>
        <v>0.77316349572955345</v>
      </c>
      <c r="M7" s="24">
        <f t="shared" ref="M7" si="11">N7/(1+N6)</f>
        <v>0.82067270043347385</v>
      </c>
      <c r="N7" s="24">
        <f t="shared" ref="N7" si="12">O7/(1+O6)</f>
        <v>0.87013433820741837</v>
      </c>
      <c r="O7" s="24">
        <f t="shared" ref="O7" si="13">P7/(1+P6)</f>
        <v>0.90332570039782878</v>
      </c>
      <c r="P7" s="24">
        <f t="shared" ref="P7" si="14">Q7/(1+Q6)</f>
        <v>0.92229554010618309</v>
      </c>
      <c r="Q7" s="24">
        <f t="shared" ref="Q7" si="15">R7/(1+R6)</f>
        <v>0.95088670184947466</v>
      </c>
      <c r="R7" s="24">
        <f t="shared" ref="R7" si="16">S7/(1+S6)</f>
        <v>0.97560975609756106</v>
      </c>
      <c r="S7" s="25">
        <v>1</v>
      </c>
      <c r="T7" s="1"/>
      <c r="U7" s="1"/>
      <c r="V7" s="1"/>
      <c r="W7" s="1"/>
    </row>
    <row r="8" spans="2:23" x14ac:dyDescent="0.3">
      <c r="B8" s="26"/>
      <c r="C8" s="26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8"/>
      <c r="U8" s="28"/>
      <c r="V8" s="28"/>
      <c r="W8" s="28"/>
    </row>
    <row r="9" spans="2:23" x14ac:dyDescent="0.3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24"/>
      <c r="O9" s="27"/>
      <c r="P9" s="27"/>
      <c r="Q9" s="27"/>
      <c r="R9" s="27"/>
      <c r="S9" s="27"/>
      <c r="T9" s="28"/>
      <c r="U9" s="28"/>
      <c r="V9" s="28"/>
      <c r="W9" s="28"/>
    </row>
    <row r="10" spans="2:23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28"/>
      <c r="V10" s="28"/>
      <c r="W10" s="28"/>
    </row>
    <row r="11" spans="2:23" ht="18" x14ac:dyDescent="0.3">
      <c r="B11" s="29" t="s">
        <v>23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2:23" ht="15" thickBot="1" x14ac:dyDescent="0.3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" thickBot="1" x14ac:dyDescent="0.35">
      <c r="B13" s="31" t="s">
        <v>24</v>
      </c>
      <c r="C13" s="223" t="str">
        <f>C18</f>
        <v>2021-22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" thickBot="1" x14ac:dyDescent="0.35">
      <c r="B14" s="31" t="s">
        <v>25</v>
      </c>
      <c r="C14" s="32">
        <v>14.628033149970092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.2" thickBot="1" x14ac:dyDescent="0.35">
      <c r="B15" s="33" t="s">
        <v>26</v>
      </c>
      <c r="C15" s="34"/>
      <c r="D15" s="35"/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6"/>
      <c r="P15" s="36"/>
      <c r="Q15" s="37"/>
      <c r="R15" s="1"/>
      <c r="S15" s="1"/>
      <c r="T15" s="1"/>
      <c r="U15" s="1"/>
      <c r="V15" s="1"/>
      <c r="W15" s="1"/>
    </row>
    <row r="16" spans="2:23" x14ac:dyDescent="0.3">
      <c r="B16" s="1"/>
      <c r="C16" s="244" t="s">
        <v>27</v>
      </c>
      <c r="D16" s="245"/>
      <c r="E16" s="246" t="s">
        <v>28</v>
      </c>
      <c r="F16" s="246"/>
      <c r="G16" s="246"/>
      <c r="H16" s="246"/>
      <c r="I16" s="247"/>
      <c r="J16" s="38"/>
      <c r="K16" s="236" t="s">
        <v>29</v>
      </c>
      <c r="L16" s="237"/>
      <c r="M16" s="237"/>
      <c r="N16" s="237"/>
      <c r="O16" s="237"/>
      <c r="P16" s="237"/>
      <c r="Q16" s="238"/>
      <c r="R16" s="1"/>
      <c r="S16" s="1"/>
      <c r="T16" s="1"/>
      <c r="U16" s="1"/>
      <c r="V16" s="1"/>
      <c r="W16" s="1"/>
    </row>
    <row r="17" spans="2:23" x14ac:dyDescent="0.3">
      <c r="B17" s="1"/>
      <c r="C17" s="248" t="s">
        <v>30</v>
      </c>
      <c r="D17" s="240"/>
      <c r="E17" s="241" t="s">
        <v>31</v>
      </c>
      <c r="F17" s="242"/>
      <c r="G17" s="242"/>
      <c r="H17" s="242"/>
      <c r="I17" s="249"/>
      <c r="J17" s="38"/>
      <c r="K17" s="239" t="s">
        <v>30</v>
      </c>
      <c r="L17" s="240"/>
      <c r="M17" s="241" t="s">
        <v>31</v>
      </c>
      <c r="N17" s="242"/>
      <c r="O17" s="242"/>
      <c r="P17" s="242"/>
      <c r="Q17" s="243"/>
      <c r="R17" s="1"/>
      <c r="S17" s="1"/>
      <c r="T17" s="1"/>
      <c r="U17" s="1"/>
      <c r="V17" s="1"/>
      <c r="W17" s="1"/>
    </row>
    <row r="18" spans="2:23" ht="15" thickBot="1" x14ac:dyDescent="0.35">
      <c r="B18" s="1"/>
      <c r="C18" s="39" t="str">
        <f t="shared" ref="C18:D18" si="17">M$4</f>
        <v>2021-22</v>
      </c>
      <c r="D18" s="40" t="str">
        <f t="shared" si="17"/>
        <v>2022-23</v>
      </c>
      <c r="E18" s="41" t="str">
        <f>O$4</f>
        <v>2023-24</v>
      </c>
      <c r="F18" s="42" t="str">
        <f t="shared" ref="F18:I18" si="18">P$4</f>
        <v>2024-25</v>
      </c>
      <c r="G18" s="42" t="str">
        <f t="shared" si="18"/>
        <v>2025-26</v>
      </c>
      <c r="H18" s="42" t="str">
        <f t="shared" si="18"/>
        <v>2026-27</v>
      </c>
      <c r="I18" s="43" t="str">
        <f t="shared" si="18"/>
        <v>2027-28</v>
      </c>
      <c r="J18" s="38"/>
      <c r="K18" s="44" t="str">
        <f t="shared" ref="K18:P18" si="19">M$4</f>
        <v>2021-22</v>
      </c>
      <c r="L18" s="45" t="str">
        <f t="shared" si="19"/>
        <v>2022-23</v>
      </c>
      <c r="M18" s="46" t="str">
        <f t="shared" si="19"/>
        <v>2023-24</v>
      </c>
      <c r="N18" s="47" t="str">
        <f t="shared" si="19"/>
        <v>2024-25</v>
      </c>
      <c r="O18" s="47" t="str">
        <f t="shared" si="19"/>
        <v>2025-26</v>
      </c>
      <c r="P18" s="47" t="str">
        <f t="shared" si="19"/>
        <v>2026-27</v>
      </c>
      <c r="Q18" s="48" t="str">
        <f>S$4</f>
        <v>2027-28</v>
      </c>
      <c r="R18" s="1"/>
      <c r="S18" s="1"/>
      <c r="T18" s="1"/>
      <c r="U18" s="1"/>
      <c r="V18" s="1"/>
      <c r="W18" s="1"/>
    </row>
    <row r="19" spans="2:23" x14ac:dyDescent="0.3">
      <c r="B19" s="49" t="s">
        <v>32</v>
      </c>
      <c r="C19" s="50">
        <v>191.75078381078782</v>
      </c>
      <c r="D19" s="51">
        <v>184.60751047406151</v>
      </c>
      <c r="E19" s="52">
        <v>206.57460363740918</v>
      </c>
      <c r="F19" s="53">
        <v>222.44891651950135</v>
      </c>
      <c r="G19" s="53">
        <v>225.12205506508872</v>
      </c>
      <c r="H19" s="53">
        <v>236.36452417581629</v>
      </c>
      <c r="I19" s="54">
        <v>241.1519333417688</v>
      </c>
      <c r="J19" s="38"/>
      <c r="K19" s="55">
        <f>+C19/$I$7</f>
        <v>260.73768427180079</v>
      </c>
      <c r="L19" s="56">
        <f>+D19/$I$7</f>
        <v>251.02444862851715</v>
      </c>
      <c r="M19" s="57">
        <f>+E19/$N$7</f>
        <v>237.4054149649786</v>
      </c>
      <c r="N19" s="58">
        <f t="shared" ref="N19:Q19" si="20">+F19/$N$7</f>
        <v>255.64893459758517</v>
      </c>
      <c r="O19" s="58">
        <f t="shared" si="20"/>
        <v>258.72103327041117</v>
      </c>
      <c r="P19" s="58">
        <f t="shared" si="20"/>
        <v>271.64141649984265</v>
      </c>
      <c r="Q19" s="59">
        <f t="shared" si="20"/>
        <v>277.14333609517223</v>
      </c>
      <c r="R19" s="1"/>
      <c r="S19" s="60"/>
      <c r="T19" s="60"/>
      <c r="U19" s="60"/>
      <c r="V19" s="60"/>
      <c r="W19" s="60"/>
    </row>
    <row r="20" spans="2:23" x14ac:dyDescent="0.3">
      <c r="B20" s="61" t="s">
        <v>33</v>
      </c>
      <c r="C20" s="62"/>
      <c r="D20" s="63"/>
      <c r="E20" s="62"/>
      <c r="F20" s="64"/>
      <c r="G20" s="64"/>
      <c r="H20" s="64"/>
      <c r="I20" s="65"/>
      <c r="J20" s="27"/>
      <c r="K20" s="66"/>
      <c r="L20" s="63"/>
      <c r="M20" s="62"/>
      <c r="N20" s="64"/>
      <c r="O20" s="64"/>
      <c r="P20" s="64"/>
      <c r="Q20" s="67"/>
      <c r="R20" s="1"/>
      <c r="S20" s="1"/>
      <c r="T20" s="1"/>
      <c r="U20" s="1"/>
      <c r="V20" s="1"/>
      <c r="W20" s="1"/>
    </row>
    <row r="21" spans="2:23" x14ac:dyDescent="0.3">
      <c r="B21" s="68" t="s">
        <v>34</v>
      </c>
      <c r="C21" s="69">
        <v>-3.57503654711787</v>
      </c>
      <c r="D21" s="70">
        <v>-4.1236119381501979</v>
      </c>
      <c r="E21" s="69">
        <v>-4.5430726575593328</v>
      </c>
      <c r="F21" s="69">
        <v>-5.3291331473934989</v>
      </c>
      <c r="G21" s="69">
        <v>-6.5525562345795576</v>
      </c>
      <c r="H21" s="69">
        <v>-7.3969943438341907</v>
      </c>
      <c r="I21" s="71">
        <v>-7.4155675616815317</v>
      </c>
      <c r="J21" s="27"/>
      <c r="K21" s="72">
        <f t="shared" ref="K21:K25" si="21">+C21/$I$7</f>
        <v>-4.8612408875594166</v>
      </c>
      <c r="L21" s="73">
        <f t="shared" ref="L21:L25" si="22">+D21/$I$7</f>
        <v>-5.6071793096281759</v>
      </c>
      <c r="M21" s="74">
        <f t="shared" ref="M21:M25" si="23">+E21/$N$7</f>
        <v>-5.2211163932670557</v>
      </c>
      <c r="N21" s="74">
        <f t="shared" ref="N21:N25" si="24">+F21/$N$7</f>
        <v>-6.1244947054637056</v>
      </c>
      <c r="O21" s="74">
        <f t="shared" ref="O21:O25" si="25">+G21/$N$7</f>
        <v>-7.5305110335935179</v>
      </c>
      <c r="P21" s="74">
        <f t="shared" ref="P21:P25" si="26">+H21/$N$7</f>
        <v>-8.5009796982301502</v>
      </c>
      <c r="Q21" s="75">
        <f t="shared" ref="Q21:Q25" si="27">+I21/$N$7</f>
        <v>-8.5223249285374649</v>
      </c>
      <c r="R21" s="1"/>
      <c r="S21" s="76"/>
      <c r="T21" s="76"/>
      <c r="U21" s="76"/>
      <c r="V21" s="76"/>
      <c r="W21" s="76"/>
    </row>
    <row r="22" spans="2:23" x14ac:dyDescent="0.3">
      <c r="B22" s="68" t="s">
        <v>35</v>
      </c>
      <c r="C22" s="69">
        <v>-10.039451486705802</v>
      </c>
      <c r="D22" s="70">
        <v>0</v>
      </c>
      <c r="E22" s="69">
        <v>0</v>
      </c>
      <c r="F22" s="69">
        <v>0</v>
      </c>
      <c r="G22" s="69">
        <v>0</v>
      </c>
      <c r="H22" s="69">
        <v>0</v>
      </c>
      <c r="I22" s="71">
        <v>0</v>
      </c>
      <c r="J22" s="27"/>
      <c r="K22" s="72">
        <f t="shared" si="21"/>
        <v>-13.651382695706561</v>
      </c>
      <c r="L22" s="73">
        <f t="shared" si="22"/>
        <v>0</v>
      </c>
      <c r="M22" s="74">
        <f t="shared" si="23"/>
        <v>0</v>
      </c>
      <c r="N22" s="74">
        <f t="shared" si="24"/>
        <v>0</v>
      </c>
      <c r="O22" s="74">
        <f t="shared" si="25"/>
        <v>0</v>
      </c>
      <c r="P22" s="74">
        <f t="shared" si="26"/>
        <v>0</v>
      </c>
      <c r="Q22" s="75">
        <f t="shared" si="27"/>
        <v>0</v>
      </c>
      <c r="R22" s="1"/>
      <c r="S22" s="1"/>
      <c r="T22" s="1"/>
      <c r="U22" s="1"/>
      <c r="V22" s="1"/>
      <c r="W22" s="1"/>
    </row>
    <row r="23" spans="2:23" x14ac:dyDescent="0.3">
      <c r="B23" s="77"/>
      <c r="C23" s="69"/>
      <c r="D23" s="70"/>
      <c r="E23" s="69"/>
      <c r="F23" s="69"/>
      <c r="G23" s="69"/>
      <c r="H23" s="69"/>
      <c r="I23" s="71"/>
      <c r="J23" s="27"/>
      <c r="K23" s="72">
        <f t="shared" si="21"/>
        <v>0</v>
      </c>
      <c r="L23" s="73">
        <f t="shared" si="22"/>
        <v>0</v>
      </c>
      <c r="M23" s="74">
        <f t="shared" si="23"/>
        <v>0</v>
      </c>
      <c r="N23" s="74">
        <f t="shared" si="24"/>
        <v>0</v>
      </c>
      <c r="O23" s="74">
        <f t="shared" si="25"/>
        <v>0</v>
      </c>
      <c r="P23" s="74">
        <f t="shared" si="26"/>
        <v>0</v>
      </c>
      <c r="Q23" s="75">
        <f t="shared" si="27"/>
        <v>0</v>
      </c>
      <c r="R23" s="1"/>
      <c r="S23" s="1"/>
      <c r="T23" s="1"/>
      <c r="U23" s="1"/>
      <c r="V23" s="1"/>
      <c r="W23" s="1"/>
    </row>
    <row r="24" spans="2:23" x14ac:dyDescent="0.3">
      <c r="B24" s="77" t="s">
        <v>36</v>
      </c>
      <c r="C24" s="225">
        <v>24.951519086284069</v>
      </c>
      <c r="D24" s="226">
        <v>0</v>
      </c>
      <c r="E24" s="78"/>
      <c r="F24" s="78"/>
      <c r="G24" s="78"/>
      <c r="H24" s="78"/>
      <c r="I24" s="71"/>
      <c r="J24" s="79"/>
      <c r="K24" s="72">
        <f t="shared" si="21"/>
        <v>33.928420923906195</v>
      </c>
      <c r="L24" s="73">
        <f t="shared" si="22"/>
        <v>0</v>
      </c>
      <c r="M24" s="74">
        <f t="shared" si="23"/>
        <v>0</v>
      </c>
      <c r="N24" s="74">
        <f t="shared" si="24"/>
        <v>0</v>
      </c>
      <c r="O24" s="74">
        <f t="shared" si="25"/>
        <v>0</v>
      </c>
      <c r="P24" s="74">
        <f t="shared" si="26"/>
        <v>0</v>
      </c>
      <c r="Q24" s="75">
        <f t="shared" si="27"/>
        <v>0</v>
      </c>
      <c r="R24" s="1"/>
      <c r="S24" s="1"/>
      <c r="T24" s="1"/>
      <c r="U24" s="1"/>
      <c r="V24" s="1"/>
      <c r="W24" s="80"/>
    </row>
    <row r="25" spans="2:23" ht="15" thickBot="1" x14ac:dyDescent="0.35">
      <c r="B25" s="77"/>
      <c r="C25" s="81"/>
      <c r="D25" s="82"/>
      <c r="E25" s="81"/>
      <c r="F25" s="81"/>
      <c r="G25" s="81"/>
      <c r="H25" s="81"/>
      <c r="I25" s="83"/>
      <c r="J25" s="79"/>
      <c r="K25" s="72">
        <f t="shared" si="21"/>
        <v>0</v>
      </c>
      <c r="L25" s="73">
        <f t="shared" si="22"/>
        <v>0</v>
      </c>
      <c r="M25" s="74">
        <f t="shared" si="23"/>
        <v>0</v>
      </c>
      <c r="N25" s="74">
        <f t="shared" si="24"/>
        <v>0</v>
      </c>
      <c r="O25" s="74">
        <f t="shared" si="25"/>
        <v>0</v>
      </c>
      <c r="P25" s="74">
        <f t="shared" si="26"/>
        <v>0</v>
      </c>
      <c r="Q25" s="75">
        <f t="shared" si="27"/>
        <v>0</v>
      </c>
      <c r="R25" s="1"/>
      <c r="S25" s="1"/>
      <c r="T25" s="1"/>
      <c r="U25" s="1"/>
      <c r="V25" s="1"/>
      <c r="W25" s="1"/>
    </row>
    <row r="26" spans="2:23" ht="15" thickBot="1" x14ac:dyDescent="0.35">
      <c r="B26" s="84" t="s">
        <v>37</v>
      </c>
      <c r="C26" s="85">
        <f t="shared" ref="C26:I26" si="28">SUM(C19:C25)</f>
        <v>203.08781486324821</v>
      </c>
      <c r="D26" s="85">
        <f t="shared" si="28"/>
        <v>180.48389853591132</v>
      </c>
      <c r="E26" s="85">
        <f>SUM(E19:E25)</f>
        <v>202.03153097984986</v>
      </c>
      <c r="F26" s="85">
        <f>SUM(F19:F25)</f>
        <v>217.11978337210786</v>
      </c>
      <c r="G26" s="85">
        <f t="shared" si="28"/>
        <v>218.56949883050916</v>
      </c>
      <c r="H26" s="85">
        <f t="shared" si="28"/>
        <v>228.96752983198209</v>
      </c>
      <c r="I26" s="86">
        <f t="shared" si="28"/>
        <v>233.73636578008725</v>
      </c>
      <c r="J26" s="27"/>
      <c r="K26" s="87">
        <f t="shared" ref="K26:Q26" si="29">+SUM(K19:K25)</f>
        <v>276.153481612441</v>
      </c>
      <c r="L26" s="88">
        <f t="shared" si="29"/>
        <v>245.41726931888897</v>
      </c>
      <c r="M26" s="88">
        <f t="shared" si="29"/>
        <v>232.18429857171154</v>
      </c>
      <c r="N26" s="88">
        <f t="shared" si="29"/>
        <v>249.52443989212145</v>
      </c>
      <c r="O26" s="88">
        <f t="shared" si="29"/>
        <v>251.19052223681766</v>
      </c>
      <c r="P26" s="88">
        <f t="shared" si="29"/>
        <v>263.14043680161251</v>
      </c>
      <c r="Q26" s="89">
        <f t="shared" si="29"/>
        <v>268.62101116663479</v>
      </c>
      <c r="R26" s="1"/>
      <c r="S26" s="1"/>
      <c r="T26" s="1"/>
      <c r="U26" s="1"/>
      <c r="V26" s="1"/>
      <c r="W26" s="1"/>
    </row>
    <row r="27" spans="2:23" ht="15" thickBot="1" x14ac:dyDescent="0.35">
      <c r="B27" s="90"/>
      <c r="C27" s="91"/>
      <c r="D27" s="92"/>
      <c r="E27" s="92"/>
      <c r="F27" s="92"/>
      <c r="G27" s="92"/>
      <c r="H27" s="92"/>
      <c r="I27" s="92"/>
      <c r="J27" s="93"/>
      <c r="K27" s="91"/>
      <c r="L27" s="91"/>
      <c r="M27" s="91"/>
      <c r="N27" s="91"/>
      <c r="O27" s="91"/>
      <c r="P27" s="91"/>
      <c r="Q27" s="91"/>
      <c r="R27" s="1"/>
      <c r="S27" s="1"/>
      <c r="T27" s="1"/>
      <c r="U27" s="1"/>
      <c r="V27" s="1"/>
      <c r="W27" s="1"/>
    </row>
    <row r="28" spans="2:23" ht="16.2" thickBot="1" x14ac:dyDescent="0.35">
      <c r="B28" s="33" t="s">
        <v>38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1"/>
      <c r="S28" s="1"/>
      <c r="T28" s="1"/>
      <c r="U28" s="1"/>
      <c r="V28" s="1"/>
      <c r="W28" s="1"/>
    </row>
    <row r="29" spans="2:23" x14ac:dyDescent="0.3">
      <c r="B29" s="1"/>
      <c r="C29" s="233" t="s">
        <v>39</v>
      </c>
      <c r="D29" s="234"/>
      <c r="E29" s="234"/>
      <c r="F29" s="234"/>
      <c r="G29" s="234"/>
      <c r="H29" s="234"/>
      <c r="I29" s="235"/>
      <c r="J29" s="94"/>
      <c r="K29" s="236" t="s">
        <v>29</v>
      </c>
      <c r="L29" s="237"/>
      <c r="M29" s="237"/>
      <c r="N29" s="237"/>
      <c r="O29" s="237"/>
      <c r="P29" s="237"/>
      <c r="Q29" s="238"/>
      <c r="R29" s="1"/>
      <c r="S29" s="1"/>
      <c r="T29" s="1"/>
      <c r="U29" s="1"/>
      <c r="V29" s="1"/>
      <c r="W29" s="1"/>
    </row>
    <row r="30" spans="2:23" x14ac:dyDescent="0.3">
      <c r="B30" s="1"/>
      <c r="C30" s="239" t="s">
        <v>30</v>
      </c>
      <c r="D30" s="240"/>
      <c r="E30" s="241" t="s">
        <v>31</v>
      </c>
      <c r="F30" s="242"/>
      <c r="G30" s="242"/>
      <c r="H30" s="242"/>
      <c r="I30" s="243"/>
      <c r="J30" s="94"/>
      <c r="K30" s="239" t="s">
        <v>30</v>
      </c>
      <c r="L30" s="240"/>
      <c r="M30" s="241" t="s">
        <v>31</v>
      </c>
      <c r="N30" s="242"/>
      <c r="O30" s="242"/>
      <c r="P30" s="242"/>
      <c r="Q30" s="243"/>
      <c r="R30" s="1"/>
      <c r="S30" s="1"/>
      <c r="T30" s="1"/>
      <c r="U30" s="1"/>
      <c r="V30" s="1"/>
      <c r="W30" s="1"/>
    </row>
    <row r="31" spans="2:23" ht="15" thickBot="1" x14ac:dyDescent="0.35">
      <c r="B31" s="1"/>
      <c r="C31" s="44" t="str">
        <f t="shared" ref="C31" si="30">M$4</f>
        <v>2021-22</v>
      </c>
      <c r="D31" s="45" t="str">
        <f t="shared" ref="D31" si="31">N$4</f>
        <v>2022-23</v>
      </c>
      <c r="E31" s="46" t="str">
        <f>O$4</f>
        <v>2023-24</v>
      </c>
      <c r="F31" s="47" t="str">
        <f t="shared" ref="F31" si="32">P$4</f>
        <v>2024-25</v>
      </c>
      <c r="G31" s="47" t="str">
        <f t="shared" ref="G31" si="33">Q$4</f>
        <v>2025-26</v>
      </c>
      <c r="H31" s="47" t="str">
        <f t="shared" ref="H31" si="34">R$4</f>
        <v>2026-27</v>
      </c>
      <c r="I31" s="48" t="str">
        <f t="shared" ref="I31" si="35">S$4</f>
        <v>2027-28</v>
      </c>
      <c r="J31" s="79"/>
      <c r="K31" s="44" t="str">
        <f t="shared" ref="K31" si="36">M$4</f>
        <v>2021-22</v>
      </c>
      <c r="L31" s="45" t="str">
        <f t="shared" ref="L31" si="37">N$4</f>
        <v>2022-23</v>
      </c>
      <c r="M31" s="46" t="str">
        <f t="shared" ref="M31" si="38">O$4</f>
        <v>2023-24</v>
      </c>
      <c r="N31" s="47" t="str">
        <f t="shared" ref="N31" si="39">P$4</f>
        <v>2024-25</v>
      </c>
      <c r="O31" s="47" t="str">
        <f t="shared" ref="O31" si="40">Q$4</f>
        <v>2025-26</v>
      </c>
      <c r="P31" s="47" t="str">
        <f t="shared" ref="P31" si="41">R$4</f>
        <v>2026-27</v>
      </c>
      <c r="Q31" s="48" t="str">
        <f>S$4</f>
        <v>2027-28</v>
      </c>
      <c r="R31" s="1"/>
      <c r="S31" s="1"/>
      <c r="T31" s="1"/>
      <c r="U31" s="1"/>
      <c r="V31" s="1"/>
      <c r="W31" s="1"/>
    </row>
    <row r="32" spans="2:23" x14ac:dyDescent="0.3">
      <c r="B32" s="95" t="s">
        <v>40</v>
      </c>
      <c r="C32" s="96">
        <v>185.624</v>
      </c>
      <c r="D32" s="97">
        <v>219.29599999999999</v>
      </c>
      <c r="E32" s="96">
        <v>217.27070800000001</v>
      </c>
      <c r="F32" s="98">
        <v>219.21106985691483</v>
      </c>
      <c r="G32" s="98">
        <v>226.46814310834685</v>
      </c>
      <c r="H32" s="99">
        <v>244.43158323310402</v>
      </c>
      <c r="I32" s="100"/>
      <c r="J32" s="79"/>
      <c r="K32" s="101">
        <f>+C32/LOOKUP($C$13,$D$4:$N$4,$D$7:$N$7)*(1+LOOKUP($C$13,$D$4:$N$4,$D$6:$N$6))^0.5</f>
        <v>233.03087348525702</v>
      </c>
      <c r="L32" s="102">
        <f>+D32/N$7*(1+N$6)^0.5</f>
        <v>259.50908288915326</v>
      </c>
      <c r="M32" s="103">
        <f t="shared" ref="M32:P32" si="42">+E32/O$7*(1+O$6)^0.5</f>
        <v>245.0675688875065</v>
      </c>
      <c r="N32" s="104">
        <f t="shared" si="42"/>
        <v>240.16252674881855</v>
      </c>
      <c r="O32" s="104">
        <f t="shared" si="42"/>
        <v>241.82860909351476</v>
      </c>
      <c r="P32" s="102">
        <f t="shared" si="42"/>
        <v>253.77852365830961</v>
      </c>
      <c r="Q32" s="105"/>
      <c r="R32" s="106"/>
      <c r="S32" s="106"/>
      <c r="T32" s="1"/>
      <c r="U32" s="1"/>
      <c r="V32" s="1"/>
      <c r="W32" s="1"/>
    </row>
    <row r="33" spans="2:23" x14ac:dyDescent="0.3">
      <c r="B33" s="107" t="s">
        <v>41</v>
      </c>
      <c r="C33" s="108"/>
      <c r="D33" s="109"/>
      <c r="E33" s="108"/>
      <c r="F33" s="110"/>
      <c r="G33" s="110"/>
      <c r="H33" s="111"/>
      <c r="I33" s="112"/>
      <c r="J33" s="27"/>
      <c r="K33" s="66"/>
      <c r="L33" s="63"/>
      <c r="M33" s="62"/>
      <c r="N33" s="64"/>
      <c r="O33" s="64"/>
      <c r="P33" s="63"/>
      <c r="Q33" s="113"/>
      <c r="R33" s="229"/>
      <c r="S33" s="1"/>
      <c r="T33" s="1"/>
      <c r="U33" s="1"/>
      <c r="V33" s="1"/>
      <c r="W33" s="1"/>
    </row>
    <row r="34" spans="2:23" x14ac:dyDescent="0.3">
      <c r="B34" s="114" t="str">
        <f>B21</f>
        <v>Debt raising costs</v>
      </c>
      <c r="C34" s="115"/>
      <c r="D34" s="116"/>
      <c r="E34" s="117"/>
      <c r="F34" s="117"/>
      <c r="G34" s="117"/>
      <c r="H34" s="117"/>
      <c r="I34" s="112"/>
      <c r="J34" s="79"/>
      <c r="K34" s="118">
        <f t="shared" ref="K34:K39" si="43">+C34/LOOKUP($C$13,$D$4:$N$4,$D$7:$N$7)*(1+LOOKUP($C$13,$D$4:$N$4,$D$6:$N$6))^0.5</f>
        <v>0</v>
      </c>
      <c r="L34" s="70">
        <f t="shared" ref="L34:L39" si="44">+D34/N$7*(1+N$6)^0.5</f>
        <v>0</v>
      </c>
      <c r="M34" s="69">
        <f t="shared" ref="M34:M39" si="45">+E34/O$7*(1+O$6)^0.5</f>
        <v>0</v>
      </c>
      <c r="N34" s="69">
        <f t="shared" ref="N34:N39" si="46">+F34/P$7*(1+P$6)^0.5</f>
        <v>0</v>
      </c>
      <c r="O34" s="69">
        <f t="shared" ref="O34:O39" si="47">+G34/Q$7*(1+Q$6)^0.5</f>
        <v>0</v>
      </c>
      <c r="P34" s="70">
        <f t="shared" ref="P34:P39" si="48">+H34/R$7*(1+R$6)^0.5</f>
        <v>0</v>
      </c>
      <c r="Q34" s="113"/>
      <c r="R34" s="1"/>
      <c r="S34" s="1"/>
      <c r="T34" s="1"/>
      <c r="U34" s="1"/>
      <c r="V34" s="1"/>
      <c r="W34" s="1"/>
    </row>
    <row r="35" spans="2:23" x14ac:dyDescent="0.3">
      <c r="B35" s="114" t="str">
        <f>B22</f>
        <v>Network support costs</v>
      </c>
      <c r="C35" s="119">
        <v>-1.18</v>
      </c>
      <c r="D35" s="227">
        <v>0</v>
      </c>
      <c r="E35" s="228">
        <v>0</v>
      </c>
      <c r="F35" s="119"/>
      <c r="G35" s="119"/>
      <c r="H35" s="115"/>
      <c r="I35" s="112"/>
      <c r="J35" s="27"/>
      <c r="K35" s="118">
        <f t="shared" si="43"/>
        <v>-1.4813624892934281</v>
      </c>
      <c r="L35" s="70">
        <f t="shared" si="44"/>
        <v>0</v>
      </c>
      <c r="M35" s="69">
        <f t="shared" si="45"/>
        <v>0</v>
      </c>
      <c r="N35" s="69">
        <f t="shared" si="46"/>
        <v>0</v>
      </c>
      <c r="O35" s="69">
        <f t="shared" si="47"/>
        <v>0</v>
      </c>
      <c r="P35" s="70">
        <f t="shared" si="48"/>
        <v>0</v>
      </c>
      <c r="Q35" s="113"/>
      <c r="R35" s="1"/>
      <c r="S35" s="1"/>
      <c r="T35" s="1"/>
      <c r="U35" s="1"/>
      <c r="V35" s="1"/>
      <c r="W35" s="1"/>
    </row>
    <row r="36" spans="2:23" x14ac:dyDescent="0.3">
      <c r="B36" s="114" t="s">
        <v>42</v>
      </c>
      <c r="C36" s="115"/>
      <c r="D36" s="120"/>
      <c r="E36" s="117"/>
      <c r="F36" s="119"/>
      <c r="G36" s="119"/>
      <c r="H36" s="121"/>
      <c r="I36" s="112"/>
      <c r="J36" s="27"/>
      <c r="K36" s="118">
        <f t="shared" si="43"/>
        <v>0</v>
      </c>
      <c r="L36" s="70">
        <f t="shared" si="44"/>
        <v>0</v>
      </c>
      <c r="M36" s="69">
        <f t="shared" si="45"/>
        <v>0</v>
      </c>
      <c r="N36" s="69">
        <f t="shared" si="46"/>
        <v>0</v>
      </c>
      <c r="O36" s="69">
        <f t="shared" si="47"/>
        <v>0</v>
      </c>
      <c r="P36" s="70">
        <f t="shared" si="48"/>
        <v>0</v>
      </c>
      <c r="Q36" s="113"/>
      <c r="R36" s="1"/>
      <c r="S36" s="254" t="s">
        <v>43</v>
      </c>
      <c r="T36" s="255"/>
      <c r="U36" s="1"/>
      <c r="V36" s="1"/>
      <c r="W36" s="1"/>
    </row>
    <row r="37" spans="2:23" ht="15" customHeight="1" x14ac:dyDescent="0.3">
      <c r="B37" s="122" t="s">
        <v>44</v>
      </c>
      <c r="C37" s="115"/>
      <c r="D37" s="116"/>
      <c r="E37" s="123"/>
      <c r="F37" s="115"/>
      <c r="G37" s="115"/>
      <c r="H37" s="124"/>
      <c r="I37" s="112"/>
      <c r="J37" s="125"/>
      <c r="K37" s="118">
        <f t="shared" si="43"/>
        <v>0</v>
      </c>
      <c r="L37" s="70">
        <f t="shared" si="44"/>
        <v>0</v>
      </c>
      <c r="M37" s="69">
        <f t="shared" si="45"/>
        <v>0</v>
      </c>
      <c r="N37" s="69">
        <f t="shared" si="46"/>
        <v>0</v>
      </c>
      <c r="O37" s="69">
        <f t="shared" si="47"/>
        <v>0</v>
      </c>
      <c r="P37" s="70">
        <f t="shared" si="48"/>
        <v>0</v>
      </c>
      <c r="Q37" s="126"/>
      <c r="R37" s="1"/>
      <c r="S37" s="256"/>
      <c r="T37" s="257"/>
      <c r="U37" s="1"/>
      <c r="V37" s="1"/>
      <c r="W37" s="1"/>
    </row>
    <row r="38" spans="2:23" ht="15" customHeight="1" x14ac:dyDescent="0.3">
      <c r="B38" s="122" t="s">
        <v>45</v>
      </c>
      <c r="C38" s="115">
        <v>0.76094150000000182</v>
      </c>
      <c r="D38" s="116">
        <v>-11.390015</v>
      </c>
      <c r="E38" s="123">
        <v>-19.722017000000001</v>
      </c>
      <c r="F38" s="123">
        <v>0</v>
      </c>
      <c r="G38" s="123">
        <v>0</v>
      </c>
      <c r="H38" s="123">
        <v>0</v>
      </c>
      <c r="I38" s="112"/>
      <c r="J38" s="125"/>
      <c r="K38" s="118">
        <f t="shared" si="43"/>
        <v>0.95527982597176075</v>
      </c>
      <c r="L38" s="70">
        <f t="shared" si="44"/>
        <v>-13.47864232244865</v>
      </c>
      <c r="M38" s="69">
        <f t="shared" si="45"/>
        <v>-22.245183459097827</v>
      </c>
      <c r="N38" s="69">
        <f t="shared" si="46"/>
        <v>0</v>
      </c>
      <c r="O38" s="69">
        <f t="shared" si="47"/>
        <v>0</v>
      </c>
      <c r="P38" s="70">
        <f t="shared" si="48"/>
        <v>0</v>
      </c>
      <c r="Q38" s="126"/>
      <c r="R38" s="1"/>
      <c r="S38" s="256"/>
      <c r="T38" s="257"/>
      <c r="U38" s="1"/>
      <c r="V38" s="1"/>
      <c r="W38" s="1"/>
    </row>
    <row r="39" spans="2:23" ht="15.75" customHeight="1" thickBot="1" x14ac:dyDescent="0.35">
      <c r="B39" s="127" t="s">
        <v>46</v>
      </c>
      <c r="C39" s="128"/>
      <c r="D39" s="129"/>
      <c r="E39" s="130"/>
      <c r="F39" s="128"/>
      <c r="G39" s="128"/>
      <c r="H39" s="131"/>
      <c r="I39" s="132"/>
      <c r="J39" s="125"/>
      <c r="K39" s="133">
        <f t="shared" si="43"/>
        <v>0</v>
      </c>
      <c r="L39" s="134">
        <f t="shared" si="44"/>
        <v>0</v>
      </c>
      <c r="M39" s="135">
        <f t="shared" si="45"/>
        <v>0</v>
      </c>
      <c r="N39" s="135">
        <f t="shared" si="46"/>
        <v>0</v>
      </c>
      <c r="O39" s="135">
        <f t="shared" si="47"/>
        <v>0</v>
      </c>
      <c r="P39" s="134">
        <f t="shared" si="48"/>
        <v>0</v>
      </c>
      <c r="Q39" s="136"/>
      <c r="R39" s="1"/>
      <c r="S39" s="256"/>
      <c r="T39" s="257"/>
      <c r="U39" s="1"/>
      <c r="V39" s="1"/>
      <c r="W39" s="1"/>
    </row>
    <row r="40" spans="2:23" ht="15.75" customHeight="1" thickBot="1" x14ac:dyDescent="0.35">
      <c r="B40" s="137" t="s">
        <v>47</v>
      </c>
      <c r="C40" s="138">
        <f t="shared" ref="C40:H40" si="49">SUM(C32:C39)</f>
        <v>185.20494149999999</v>
      </c>
      <c r="D40" s="138">
        <f t="shared" si="49"/>
        <v>207.90598499999999</v>
      </c>
      <c r="E40" s="138">
        <f t="shared" si="49"/>
        <v>197.54869100000002</v>
      </c>
      <c r="F40" s="138">
        <f t="shared" si="49"/>
        <v>219.21106985691483</v>
      </c>
      <c r="G40" s="138">
        <f t="shared" si="49"/>
        <v>226.46814310834685</v>
      </c>
      <c r="H40" s="138">
        <f t="shared" si="49"/>
        <v>244.43158323310402</v>
      </c>
      <c r="I40" s="139"/>
      <c r="J40" s="27"/>
      <c r="K40" s="87">
        <f t="shared" ref="K40:P40" si="50">K32+SUM(K34:K39)</f>
        <v>232.50479082193536</v>
      </c>
      <c r="L40" s="88">
        <f t="shared" si="50"/>
        <v>246.03044056670461</v>
      </c>
      <c r="M40" s="88">
        <f t="shared" si="50"/>
        <v>222.82238542840867</v>
      </c>
      <c r="N40" s="88">
        <f t="shared" si="50"/>
        <v>240.16252674881855</v>
      </c>
      <c r="O40" s="88">
        <f t="shared" si="50"/>
        <v>241.82860909351476</v>
      </c>
      <c r="P40" s="88">
        <f t="shared" si="50"/>
        <v>253.77852365830961</v>
      </c>
      <c r="Q40" s="89">
        <f>Q26-(LOOKUP($R$40,M18:P18,M26:P26)-LOOKUP($R$40,M31:P31,M40:P40))+R41</f>
        <v>259.25909802333189</v>
      </c>
      <c r="R40" s="140" t="s">
        <v>18</v>
      </c>
      <c r="S40" s="258"/>
      <c r="T40" s="259"/>
      <c r="U40" s="1"/>
      <c r="V40" s="1"/>
      <c r="W40" s="1"/>
    </row>
    <row r="41" spans="2:23" ht="15.6" customHeight="1" thickBot="1" x14ac:dyDescent="0.35">
      <c r="B41" s="1"/>
      <c r="C41" s="1"/>
      <c r="D41" s="1"/>
      <c r="E41" s="1"/>
      <c r="F41" s="106"/>
      <c r="G41" s="1"/>
      <c r="H41" s="1"/>
      <c r="I41" s="1"/>
      <c r="J41" s="1"/>
      <c r="K41" s="1"/>
      <c r="L41" s="1"/>
      <c r="M41" s="1"/>
      <c r="N41" s="1"/>
      <c r="O41" s="1"/>
      <c r="P41" s="1"/>
      <c r="Q41" s="229"/>
      <c r="R41" s="141">
        <v>0</v>
      </c>
      <c r="S41" s="142" t="s">
        <v>48</v>
      </c>
      <c r="T41" s="1"/>
      <c r="U41" s="1"/>
      <c r="V41" s="1"/>
      <c r="W41" s="1"/>
    </row>
    <row r="42" spans="2:23" ht="18" thickBot="1" x14ac:dyDescent="0.35">
      <c r="B42" s="143"/>
      <c r="C42" s="144"/>
      <c r="D42" s="144"/>
      <c r="E42" s="144"/>
      <c r="F42" s="144"/>
      <c r="I42" s="145"/>
      <c r="J42" s="145"/>
      <c r="K42" s="146" t="s">
        <v>49</v>
      </c>
      <c r="L42" s="147"/>
      <c r="M42" s="148"/>
      <c r="N42" s="147"/>
      <c r="O42" s="147"/>
      <c r="P42" s="147"/>
      <c r="Q42" s="149"/>
      <c r="R42" s="150"/>
      <c r="S42" s="151"/>
      <c r="T42" s="1"/>
      <c r="U42" s="1"/>
      <c r="V42" s="1"/>
      <c r="W42" s="1"/>
    </row>
    <row r="43" spans="2:23" ht="15" thickBot="1" x14ac:dyDescent="0.35">
      <c r="B43" s="152"/>
      <c r="C43" s="153"/>
      <c r="D43" s="153"/>
      <c r="E43" s="153"/>
      <c r="F43" s="153"/>
      <c r="G43" s="153"/>
      <c r="H43" s="153"/>
      <c r="I43" s="153"/>
      <c r="J43" s="145"/>
      <c r="K43" s="154"/>
      <c r="L43" s="155"/>
      <c r="M43" s="156">
        <f>(M26-M40)-((L26-L40)-(K26-K40))-C14/I7</f>
        <v>33.732959544917705</v>
      </c>
      <c r="N43" s="157">
        <f>(N26-N40)-(M26-M40)</f>
        <v>2.8421709430404007E-14</v>
      </c>
      <c r="O43" s="157">
        <f>(O26-O40)-(N26-N40)</f>
        <v>0</v>
      </c>
      <c r="P43" s="157">
        <f>(P26-P40)-(O26-O40)</f>
        <v>0</v>
      </c>
      <c r="Q43" s="158">
        <f>(Q26-Q40)-(P26-P40)</f>
        <v>0</v>
      </c>
      <c r="R43" s="150"/>
      <c r="S43" s="151"/>
      <c r="T43" s="1"/>
      <c r="U43" s="1"/>
      <c r="V43" s="1"/>
      <c r="W43" s="1"/>
    </row>
    <row r="44" spans="2:23" ht="23.25" customHeight="1" thickBot="1" x14ac:dyDescent="0.35">
      <c r="B44" s="143"/>
      <c r="C44" s="143"/>
      <c r="D44" s="144"/>
      <c r="E44" s="159"/>
      <c r="F44" s="144"/>
      <c r="G44" s="144"/>
      <c r="H44" s="144"/>
      <c r="I44" s="144"/>
      <c r="J44" s="145"/>
      <c r="K44" s="160"/>
      <c r="L44" s="160"/>
      <c r="M44" s="160"/>
      <c r="N44" s="160"/>
      <c r="O44" s="160"/>
      <c r="P44" s="160"/>
      <c r="Q44" s="160"/>
      <c r="R44" s="1"/>
      <c r="S44" s="1"/>
      <c r="T44" s="1"/>
      <c r="U44" s="1"/>
      <c r="V44" s="1"/>
      <c r="W44" s="1"/>
    </row>
    <row r="45" spans="2:23" ht="18" thickBot="1" x14ac:dyDescent="0.35">
      <c r="B45" s="143"/>
      <c r="C45" s="143"/>
      <c r="D45" s="161"/>
      <c r="E45" s="161"/>
      <c r="F45" s="161"/>
      <c r="G45" s="161"/>
      <c r="H45" s="161"/>
      <c r="I45" s="161"/>
      <c r="J45" s="145"/>
      <c r="K45" s="162" t="s">
        <v>50</v>
      </c>
      <c r="L45" s="163"/>
      <c r="M45" s="147"/>
      <c r="N45" s="147"/>
      <c r="O45" s="147"/>
      <c r="P45" s="147"/>
      <c r="Q45" s="147"/>
      <c r="R45" s="147"/>
      <c r="S45" s="147"/>
      <c r="T45" s="147"/>
      <c r="U45" s="147"/>
      <c r="V45" s="164"/>
      <c r="W45" s="165"/>
    </row>
    <row r="46" spans="2:23" ht="30" customHeight="1" x14ac:dyDescent="0.3">
      <c r="B46" s="143"/>
      <c r="C46" s="143"/>
      <c r="D46" s="144"/>
      <c r="E46" s="144"/>
      <c r="F46" s="144"/>
      <c r="G46" s="144"/>
      <c r="H46" s="144"/>
      <c r="I46" s="166"/>
      <c r="J46" s="145"/>
      <c r="K46" s="167"/>
      <c r="L46" s="168"/>
      <c r="M46" s="260" t="s">
        <v>31</v>
      </c>
      <c r="N46" s="261"/>
      <c r="O46" s="261"/>
      <c r="P46" s="261"/>
      <c r="Q46" s="261"/>
      <c r="R46" s="262" t="s">
        <v>51</v>
      </c>
      <c r="S46" s="263"/>
      <c r="T46" s="263"/>
      <c r="U46" s="263"/>
      <c r="V46" s="263"/>
      <c r="W46" s="169"/>
    </row>
    <row r="47" spans="2:23" x14ac:dyDescent="0.3">
      <c r="B47" s="143"/>
      <c r="C47" s="143"/>
      <c r="D47" s="170"/>
      <c r="E47" s="143"/>
      <c r="F47" s="143"/>
      <c r="G47" s="145"/>
      <c r="H47" s="145"/>
      <c r="I47" s="145"/>
      <c r="J47" s="145"/>
      <c r="K47" s="171"/>
      <c r="L47" s="172"/>
      <c r="M47" s="173" t="s">
        <v>52</v>
      </c>
      <c r="N47" s="174"/>
      <c r="O47" s="174"/>
      <c r="P47" s="174"/>
      <c r="Q47" s="174"/>
      <c r="R47" s="175"/>
      <c r="S47" s="175"/>
      <c r="T47" s="176"/>
      <c r="U47" s="177"/>
      <c r="V47" s="178"/>
      <c r="W47" s="179"/>
    </row>
    <row r="48" spans="2:23" ht="15" thickBot="1" x14ac:dyDescent="0.35">
      <c r="B48" s="143"/>
      <c r="C48" s="143"/>
      <c r="D48" s="170"/>
      <c r="E48" s="180"/>
      <c r="F48" s="180"/>
      <c r="G48" s="180"/>
      <c r="H48" s="180"/>
      <c r="I48" s="145"/>
      <c r="J48" s="145"/>
      <c r="K48" s="171"/>
      <c r="L48" s="172"/>
      <c r="M48" s="181" t="str">
        <f>E31</f>
        <v>2023-24</v>
      </c>
      <c r="N48" s="47" t="str">
        <f t="shared" ref="N48:Q48" si="51">F31</f>
        <v>2024-25</v>
      </c>
      <c r="O48" s="47" t="str">
        <f t="shared" si="51"/>
        <v>2025-26</v>
      </c>
      <c r="P48" s="47" t="str">
        <f t="shared" si="51"/>
        <v>2026-27</v>
      </c>
      <c r="Q48" s="46" t="str">
        <f t="shared" si="51"/>
        <v>2027-28</v>
      </c>
      <c r="R48" s="182" t="str">
        <f>LEFT(Q48,4)+1&amp;"-"&amp;RIGHT(Q48,2)+1</f>
        <v>2028-29</v>
      </c>
      <c r="S48" s="182" t="str">
        <f t="shared" ref="S48:V48" si="52">LEFT(R48,4)+1&amp;"-"&amp;RIGHT(R48,2)+1</f>
        <v>2029-30</v>
      </c>
      <c r="T48" s="182" t="str">
        <f t="shared" si="52"/>
        <v>2030-31</v>
      </c>
      <c r="U48" s="182" t="str">
        <f t="shared" si="52"/>
        <v>2031-32</v>
      </c>
      <c r="V48" s="182" t="str">
        <f t="shared" si="52"/>
        <v>2032-33</v>
      </c>
      <c r="W48" s="183" t="s">
        <v>53</v>
      </c>
    </row>
    <row r="49" spans="2:23" ht="15" thickBot="1" x14ac:dyDescent="0.35">
      <c r="B49" s="143"/>
      <c r="C49" s="143"/>
      <c r="D49" s="170"/>
      <c r="E49" s="144"/>
      <c r="F49" s="144"/>
      <c r="G49" s="144"/>
      <c r="H49" s="144"/>
      <c r="I49" s="145"/>
      <c r="J49" s="145"/>
      <c r="K49" s="264" t="str">
        <f>M48</f>
        <v>2023-24</v>
      </c>
      <c r="L49" s="265"/>
      <c r="M49" s="184"/>
      <c r="N49" s="185">
        <f>$M$43</f>
        <v>33.732959544917705</v>
      </c>
      <c r="O49" s="186">
        <f>$M$43</f>
        <v>33.732959544917705</v>
      </c>
      <c r="P49" s="187">
        <f>$M$43</f>
        <v>33.732959544917705</v>
      </c>
      <c r="Q49" s="186">
        <f>$M$43</f>
        <v>33.732959544917705</v>
      </c>
      <c r="R49" s="188">
        <f>$M$43</f>
        <v>33.732959544917705</v>
      </c>
      <c r="S49" s="189"/>
      <c r="T49" s="189"/>
      <c r="U49" s="189"/>
      <c r="V49" s="189"/>
      <c r="W49" s="190"/>
    </row>
    <row r="50" spans="2:23" ht="15" thickBot="1" x14ac:dyDescent="0.35">
      <c r="B50" s="143"/>
      <c r="C50" s="143"/>
      <c r="D50" s="143"/>
      <c r="E50" s="143"/>
      <c r="F50" s="143"/>
      <c r="G50" s="145"/>
      <c r="H50" s="145"/>
      <c r="I50" s="145"/>
      <c r="J50" s="145"/>
      <c r="K50" s="250" t="str">
        <f>N48</f>
        <v>2024-25</v>
      </c>
      <c r="L50" s="251"/>
      <c r="M50" s="184"/>
      <c r="N50" s="191"/>
      <c r="O50" s="133">
        <f>$N$43</f>
        <v>2.8421709430404007E-14</v>
      </c>
      <c r="P50" s="192">
        <f>$N$43</f>
        <v>2.8421709430404007E-14</v>
      </c>
      <c r="Q50" s="193">
        <f>$N$43</f>
        <v>2.8421709430404007E-14</v>
      </c>
      <c r="R50" s="192">
        <f>$N$43</f>
        <v>2.8421709430404007E-14</v>
      </c>
      <c r="S50" s="188">
        <f>$N$43</f>
        <v>2.8421709430404007E-14</v>
      </c>
      <c r="T50" s="189"/>
      <c r="U50" s="189"/>
      <c r="V50" s="189"/>
      <c r="W50" s="190"/>
    </row>
    <row r="51" spans="2:23" ht="15" thickBot="1" x14ac:dyDescent="0.35">
      <c r="B51" s="143"/>
      <c r="C51" s="143"/>
      <c r="D51" s="143"/>
      <c r="E51" s="143"/>
      <c r="F51" s="143"/>
      <c r="G51" s="145"/>
      <c r="H51" s="145"/>
      <c r="I51" s="145"/>
      <c r="J51" s="145"/>
      <c r="K51" s="250" t="str">
        <f>O48</f>
        <v>2025-26</v>
      </c>
      <c r="L51" s="251"/>
      <c r="M51" s="194"/>
      <c r="N51" s="189"/>
      <c r="O51" s="191"/>
      <c r="P51" s="195">
        <f>$O$43</f>
        <v>0</v>
      </c>
      <c r="Q51" s="193">
        <f>$O$43</f>
        <v>0</v>
      </c>
      <c r="R51" s="192">
        <f>$O$43</f>
        <v>0</v>
      </c>
      <c r="S51" s="193">
        <f>$O$43</f>
        <v>0</v>
      </c>
      <c r="T51" s="196">
        <f>$O$43</f>
        <v>0</v>
      </c>
      <c r="U51" s="197"/>
      <c r="V51" s="189"/>
      <c r="W51" s="190"/>
    </row>
    <row r="52" spans="2:23" ht="15" thickBot="1" x14ac:dyDescent="0.35">
      <c r="B52" s="143"/>
      <c r="C52" s="143"/>
      <c r="D52" s="143"/>
      <c r="E52" s="143"/>
      <c r="F52" s="143"/>
      <c r="G52" s="145"/>
      <c r="H52" s="145"/>
      <c r="I52" s="145"/>
      <c r="J52" s="145"/>
      <c r="K52" s="250" t="str">
        <f>P48</f>
        <v>2026-27</v>
      </c>
      <c r="L52" s="251"/>
      <c r="M52" s="194"/>
      <c r="N52" s="189"/>
      <c r="O52" s="189"/>
      <c r="P52" s="191"/>
      <c r="Q52" s="133">
        <f>$P$43</f>
        <v>0</v>
      </c>
      <c r="R52" s="193">
        <f>$P$43</f>
        <v>0</v>
      </c>
      <c r="S52" s="198">
        <f>$P$43</f>
        <v>0</v>
      </c>
      <c r="T52" s="192">
        <f>$P$43</f>
        <v>0</v>
      </c>
      <c r="U52" s="199">
        <f>$P$43</f>
        <v>0</v>
      </c>
      <c r="V52" s="197"/>
      <c r="W52" s="190"/>
    </row>
    <row r="53" spans="2:23" ht="15" thickBot="1" x14ac:dyDescent="0.35">
      <c r="B53" s="143"/>
      <c r="C53" s="143"/>
      <c r="D53" s="143"/>
      <c r="E53" s="143"/>
      <c r="F53" s="143"/>
      <c r="G53" s="145"/>
      <c r="H53" s="145"/>
      <c r="I53" s="145"/>
      <c r="J53" s="145"/>
      <c r="K53" s="252" t="str">
        <f>Q48</f>
        <v>2027-28</v>
      </c>
      <c r="L53" s="253"/>
      <c r="M53" s="200"/>
      <c r="N53" s="201"/>
      <c r="O53" s="189"/>
      <c r="P53" s="201"/>
      <c r="Q53" s="191"/>
      <c r="R53" s="202">
        <f>+$Q$43</f>
        <v>0</v>
      </c>
      <c r="S53" s="198">
        <f>+$Q$43</f>
        <v>0</v>
      </c>
      <c r="T53" s="203">
        <f>+$Q$43</f>
        <v>0</v>
      </c>
      <c r="U53" s="204">
        <f>+$Q$43</f>
        <v>0</v>
      </c>
      <c r="V53" s="205">
        <f>+$Q$43</f>
        <v>0</v>
      </c>
      <c r="W53" s="190"/>
    </row>
    <row r="54" spans="2:23" ht="15" thickBot="1" x14ac:dyDescent="0.35">
      <c r="B54" s="143"/>
      <c r="C54" s="143"/>
      <c r="D54" s="143"/>
      <c r="E54" s="143"/>
      <c r="F54" s="143"/>
      <c r="G54" s="145"/>
      <c r="H54" s="145"/>
      <c r="I54" s="145"/>
      <c r="J54" s="145"/>
      <c r="K54" s="206" t="s">
        <v>54</v>
      </c>
      <c r="L54" s="207"/>
      <c r="M54" s="208"/>
      <c r="N54" s="209"/>
      <c r="O54" s="209"/>
      <c r="P54" s="209"/>
      <c r="Q54" s="209"/>
      <c r="R54" s="210">
        <f>+SUM(R49:R53)</f>
        <v>33.732959544917733</v>
      </c>
      <c r="S54" s="209">
        <f>+SUM(S50:S53)</f>
        <v>2.8421709430404007E-14</v>
      </c>
      <c r="T54" s="209">
        <f>+SUM(T51:T53)</f>
        <v>0</v>
      </c>
      <c r="U54" s="209">
        <f>+SUM(U52:U53)</f>
        <v>0</v>
      </c>
      <c r="V54" s="211">
        <f>+SUM(V53)</f>
        <v>0</v>
      </c>
      <c r="W54" s="211">
        <f>+SUM(R54:V54)</f>
        <v>33.732959544917762</v>
      </c>
    </row>
    <row r="55" spans="2:23" ht="15" thickBot="1" x14ac:dyDescent="0.35">
      <c r="B55" s="143"/>
      <c r="C55" s="143"/>
      <c r="D55" s="143"/>
      <c r="E55" s="143"/>
      <c r="F55" s="143"/>
      <c r="G55" s="145"/>
      <c r="H55" s="145"/>
      <c r="I55" s="145"/>
      <c r="K55" s="212"/>
      <c r="L55" s="212"/>
      <c r="M55" s="212"/>
      <c r="N55" s="213"/>
      <c r="O55" s="213"/>
      <c r="P55" s="213"/>
      <c r="Q55" s="213"/>
      <c r="R55" s="214"/>
      <c r="S55" s="214"/>
      <c r="T55" s="214"/>
      <c r="U55" s="214"/>
      <c r="V55" s="214"/>
      <c r="W55" s="215"/>
    </row>
    <row r="56" spans="2:23" ht="15" thickBot="1" x14ac:dyDescent="0.35">
      <c r="B56" s="143"/>
      <c r="C56" s="143"/>
      <c r="D56" s="143"/>
      <c r="E56" s="143"/>
      <c r="F56" s="143"/>
      <c r="G56" s="143"/>
      <c r="H56" s="143"/>
      <c r="I56" s="143"/>
      <c r="J56" s="143"/>
      <c r="K56" s="216" t="s">
        <v>55</v>
      </c>
      <c r="L56" s="217"/>
      <c r="M56" s="218"/>
      <c r="N56" s="219"/>
      <c r="O56" s="219"/>
      <c r="P56" s="219"/>
      <c r="Q56" s="219"/>
      <c r="R56" s="220">
        <f>R54</f>
        <v>33.732959544917733</v>
      </c>
      <c r="S56" s="221">
        <f>S54</f>
        <v>2.8421709430404007E-14</v>
      </c>
      <c r="T56" s="221">
        <f>T54</f>
        <v>0</v>
      </c>
      <c r="U56" s="221">
        <f>U54</f>
        <v>0</v>
      </c>
      <c r="V56" s="222">
        <f>V54</f>
        <v>0</v>
      </c>
      <c r="W56" s="211">
        <f>+SUM(R56:V56)</f>
        <v>33.732959544917762</v>
      </c>
    </row>
  </sheetData>
  <mergeCells count="23">
    <mergeCell ref="K52:L52"/>
    <mergeCell ref="K53:L53"/>
    <mergeCell ref="S36:T40"/>
    <mergeCell ref="M46:Q46"/>
    <mergeCell ref="R46:V46"/>
    <mergeCell ref="K49:L49"/>
    <mergeCell ref="K50:L50"/>
    <mergeCell ref="K51:L51"/>
    <mergeCell ref="C3:O3"/>
    <mergeCell ref="P3:S3"/>
    <mergeCell ref="C29:I29"/>
    <mergeCell ref="K29:Q29"/>
    <mergeCell ref="C30:D30"/>
    <mergeCell ref="E30:I30"/>
    <mergeCell ref="K30:L30"/>
    <mergeCell ref="M30:Q30"/>
    <mergeCell ref="C16:D16"/>
    <mergeCell ref="E16:I16"/>
    <mergeCell ref="K16:Q16"/>
    <mergeCell ref="C17:D17"/>
    <mergeCell ref="E17:I17"/>
    <mergeCell ref="K17:L17"/>
    <mergeCell ref="M17:Q17"/>
  </mergeCells>
  <phoneticPr fontId="25" type="noConversion"/>
  <conditionalFormatting sqref="C32:H32">
    <cfRule type="expression" dxfId="5" priority="5">
      <formula>dms_TradingName = "Endeavour Energy"</formula>
    </cfRule>
    <cfRule type="expression" dxfId="4" priority="6">
      <formula>dms_TradingName = "TasNetworks (T)"</formula>
    </cfRule>
  </conditionalFormatting>
  <conditionalFormatting sqref="C34:H35 C36:G36 C37:H39">
    <cfRule type="expression" dxfId="3" priority="7">
      <formula>dms_TradingName = "Endeavour Energy"</formula>
    </cfRule>
    <cfRule type="expression" dxfId="2" priority="8">
      <formula>dms_TradingName = "TasNetworks (T)"</formula>
    </cfRule>
  </conditionalFormatting>
  <conditionalFormatting sqref="C41:H41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disablePrompts="1" count="1">
    <dataValidation type="list" allowBlank="1" showInputMessage="1" showErrorMessage="1" sqref="R40" xr:uid="{83FCE907-F0AA-4D00-839A-0B1ABC2A0F68}">
      <formula1>$M$31:$P$31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cd38f44-6e6c-458d-be22-2c2e27e18a50">
      <Terms xmlns="http://schemas.microsoft.com/office/infopath/2007/PartnerControls"/>
    </lcf76f155ced4ddcb4097134ff3c332f>
    <TaxCatchAll xmlns="cfc415a7-a3f4-4a35-be7c-3b967dd1d3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50F176244EA43864D57E2FD450C59" ma:contentTypeVersion="18" ma:contentTypeDescription="Create a new document." ma:contentTypeScope="" ma:versionID="83da7e84f3166d9815de68031853dfb2">
  <xsd:schema xmlns:xsd="http://www.w3.org/2001/XMLSchema" xmlns:xs="http://www.w3.org/2001/XMLSchema" xmlns:p="http://schemas.microsoft.com/office/2006/metadata/properties" xmlns:ns1="http://schemas.microsoft.com/sharepoint/v3" xmlns:ns2="5cd38f44-6e6c-458d-be22-2c2e27e18a50" xmlns:ns3="cfc415a7-a3f4-4a35-be7c-3b967dd1d336" targetNamespace="http://schemas.microsoft.com/office/2006/metadata/properties" ma:root="true" ma:fieldsID="b7369bab847d81d99227a1057e56f539" ns1:_="" ns2:_="" ns3:_="">
    <xsd:import namespace="http://schemas.microsoft.com/sharepoint/v3"/>
    <xsd:import namespace="5cd38f44-6e6c-458d-be22-2c2e27e18a50"/>
    <xsd:import namespace="cfc415a7-a3f4-4a35-be7c-3b967dd1d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38f44-6e6c-458d-be22-2c2e27e18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158398-96c9-4633-9a72-0655c0871b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415a7-a3f4-4a35-be7c-3b967dd1d3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d7a6ff-ae9f-4e87-92ca-5cd87ef63ddc}" ma:internalName="TaxCatchAll" ma:showField="CatchAllData" ma:web="cfc415a7-a3f4-4a35-be7c-3b967dd1d3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39397-74E6-477C-9344-685ABED12A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F7E96C-1ED2-4D43-B209-96CF9AA10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d38f44-6e6c-458d-be22-2c2e27e18a50"/>
    <ds:schemaRef ds:uri="cfc415a7-a3f4-4a35-be7c-3b967dd1d336"/>
  </ds:schemaRefs>
</ds:datastoreItem>
</file>

<file path=customXml/itemProps3.xml><?xml version="1.0" encoding="utf-8"?>
<ds:datastoreItem xmlns:ds="http://schemas.openxmlformats.org/officeDocument/2006/customXml" ds:itemID="{9F399300-DCF7-4CA4-948D-8282BFAAA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d38f44-6e6c-458d-be22-2c2e27e18a50"/>
    <ds:schemaRef ds:uri="cfc415a7-a3f4-4a35-be7c-3b967dd1d3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3843c40-9e43-4560-bcbc-08443cd50ac1}" enabled="1" method="Privileged" siteId="{59ee855e-7930-433f-a581-82f192afe1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Elias Elias</cp:lastModifiedBy>
  <cp:revision/>
  <dcterms:created xsi:type="dcterms:W3CDTF">2023-04-15T06:27:58Z</dcterms:created>
  <dcterms:modified xsi:type="dcterms:W3CDTF">2025-07-31T05:28:09Z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0x010100ECB50F176244EA43864D57E2FD450C59</vt:lpwstr>
  </property>
  <property fmtid="{D5CDD505-2E9C-101B-9397-08002B2CF9AE}" pid="3" name="MSIP_Label_93843c40-9e43-4560-bcbc-08443cd50ac1_Enabled">
    <vt:lpwstr>true</vt:lpwstr>
  </property>
  <property fmtid="{D5CDD505-2E9C-101B-9397-08002B2CF9AE}" pid="4" name="MSIP_Label_93843c40-9e43-4560-bcbc-08443cd50ac1_SetDate">
    <vt:lpwstr>2025-01-20T23:20:54Z</vt:lpwstr>
  </property>
  <property fmtid="{D5CDD505-2E9C-101B-9397-08002B2CF9AE}" pid="5" name="MSIP_Label_93843c40-9e43-4560-bcbc-08443cd50ac1_Method">
    <vt:lpwstr>Privileged</vt:lpwstr>
  </property>
  <property fmtid="{D5CDD505-2E9C-101B-9397-08002B2CF9AE}" pid="6" name="MSIP_Label_93843c40-9e43-4560-bcbc-08443cd50ac1_Name">
    <vt:lpwstr>Official</vt:lpwstr>
  </property>
  <property fmtid="{D5CDD505-2E9C-101B-9397-08002B2CF9AE}" pid="7" name="MSIP_Label_93843c40-9e43-4560-bcbc-08443cd50ac1_SiteId">
    <vt:lpwstr>59ee855e-7930-433f-a581-82f192afe1cc</vt:lpwstr>
  </property>
  <property fmtid="{D5CDD505-2E9C-101B-9397-08002B2CF9AE}" pid="8" name="MSIP_Label_93843c40-9e43-4560-bcbc-08443cd50ac1_ActionId">
    <vt:lpwstr>a7077a5b-a95e-4c05-80a4-c18bcd56104e</vt:lpwstr>
  </property>
  <property fmtid="{D5CDD505-2E9C-101B-9397-08002B2CF9AE}" pid="9" name="MSIP_Label_93843c40-9e43-4560-bcbc-08443cd50ac1_ContentBits">
    <vt:lpwstr>2</vt:lpwstr>
  </property>
  <property fmtid="{D5CDD505-2E9C-101B-9397-08002B2CF9AE}" pid="10" name="MediaServiceImageTags">
    <vt:lpwstr/>
  </property>
</Properties>
</file>